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rawford\Downloads\"/>
    </mc:Choice>
  </mc:AlternateContent>
  <xr:revisionPtr revIDLastSave="0" documentId="13_ncr:1_{0E5A5AD2-1D5B-49FE-964D-078A7A0CA04B}" xr6:coauthVersionLast="47" xr6:coauthVersionMax="47" xr10:uidLastSave="{00000000-0000-0000-0000-000000000000}"/>
  <bookViews>
    <workbookView xWindow="-120" yWindow="-120" windowWidth="29040" windowHeight="15720" tabRatio="898" xr2:uid="{5470E02E-E3AC-4DFC-A81C-AF883096B1A1}"/>
  </bookViews>
  <sheets>
    <sheet name="Programs" sheetId="87" r:id="rId1"/>
    <sheet name="COMB" sheetId="1" r:id="rId2"/>
    <sheet name="ENGL" sheetId="2" r:id="rId3"/>
    <sheet name="ENLA" sheetId="3" r:id="rId4"/>
    <sheet name="ENME" sheetId="4" r:id="rId5"/>
    <sheet name="GRAD" sheetId="5" r:id="rId6"/>
    <sheet name="GSDA" sheetId="6" r:id="rId7"/>
    <sheet name="MAVA" sheetId="7" r:id="rId8"/>
    <sheet name="MTHR" sheetId="8" r:id="rId9"/>
    <sheet name="STAR" sheetId="9" r:id="rId10"/>
    <sheet name="ACTU" sheetId="10" r:id="rId11"/>
    <sheet name="ADMA" sheetId="11" r:id="rId12"/>
    <sheet name="MATH" sheetId="12" r:id="rId13"/>
    <sheet name="BIOB" sheetId="13" r:id="rId14"/>
    <sheet name="BIOM" sheetId="14" r:id="rId15"/>
    <sheet name="BIOO" sheetId="88" r:id="rId16"/>
    <sheet name="CHEM" sheetId="15" r:id="rId17"/>
    <sheet name="CHIT" sheetId="16" r:id="rId18"/>
    <sheet name="CHPT" sheetId="17" r:id="rId19"/>
    <sheet name="GEET" sheetId="18" r:id="rId20"/>
    <sheet name="GEPT" sheetId="19" r:id="rId21"/>
    <sheet name="NTBI" sheetId="20" r:id="rId22"/>
    <sheet name="NTES" sheetId="21" r:id="rId23"/>
    <sheet name="NTGE" sheetId="22" r:id="rId24"/>
    <sheet name="NTIS" sheetId="23" r:id="rId25"/>
    <sheet name="NTLS" sheetId="24" r:id="rId26"/>
    <sheet name="NTPS" sheetId="25" r:id="rId27"/>
    <sheet name="ADSS" sheetId="26" r:id="rId28"/>
    <sheet name="ATHY" sheetId="27" r:id="rId29"/>
    <sheet name="CRMN" sheetId="28" r:id="rId30"/>
    <sheet name="HIST" sheetId="29" r:id="rId31"/>
    <sheet name="POLS" sheetId="30" r:id="rId32"/>
    <sheet name="PPOT" sheetId="31" r:id="rId33"/>
    <sheet name="PSYC" sheetId="32" r:id="rId34"/>
    <sheet name="PSYN" sheetId="89" r:id="rId35"/>
    <sheet name="SOCI" sheetId="33" r:id="rId36"/>
    <sheet name="SSCI" sheetId="34" r:id="rId37"/>
    <sheet name="BSHS" sheetId="35" r:id="rId38"/>
    <sheet name="EXSC" sheetId="36" r:id="rId39"/>
    <sheet name="BINS" sheetId="37" r:id="rId40"/>
    <sheet name="BUAC" sheetId="38" r:id="rId41"/>
    <sheet name="BUHE" sheetId="39" r:id="rId42"/>
    <sheet name="BUIS" sheetId="40" r:id="rId43"/>
    <sheet name="BUMG" sheetId="41" r:id="rId44"/>
    <sheet name="BUMK" sheetId="42" r:id="rId45"/>
    <sheet name="IMAN" sheetId="43" r:id="rId46"/>
    <sheet name="SPMG" sheetId="44" r:id="rId47"/>
    <sheet name="ECSE" sheetId="46" r:id="rId48"/>
    <sheet name="EDEC" sheetId="47" r:id="rId49"/>
    <sheet name="EDPE" sheetId="93" r:id="rId50"/>
    <sheet name="EDPI" sheetId="90" r:id="rId51"/>
    <sheet name="EDIS" sheetId="48" r:id="rId52"/>
    <sheet name="EDST" sheetId="49" r:id="rId53"/>
    <sheet name="EMLM" sheetId="50" r:id="rId54"/>
    <sheet name="EMLS" sheetId="51" r:id="rId55"/>
    <sheet name="EMLT" sheetId="52" r:id="rId56"/>
    <sheet name="EMMS" sheetId="53" r:id="rId57"/>
    <sheet name="EMMT" sheetId="54" r:id="rId58"/>
    <sheet name="EMST" sheetId="55" r:id="rId59"/>
    <sheet name="ETCO" sheetId="56" r:id="rId60"/>
    <sheet name="ETEV" sheetId="57" r:id="rId61"/>
    <sheet name="ETGG" sheetId="58" r:id="rId62"/>
    <sheet name="ETPA" sheetId="92" r:id="rId63"/>
    <sheet name="ETCS" sheetId="91" r:id="rId64"/>
    <sheet name="ETPL" sheetId="59" r:id="rId65"/>
    <sheet name="BSNR" sheetId="60" r:id="rId66"/>
    <sheet name="BSNT" sheetId="62" r:id="rId67"/>
    <sheet name="BSOT" sheetId="63" r:id="rId68"/>
    <sheet name="NSCI" sheetId="64" r:id="rId69"/>
    <sheet name="NTSC" sheetId="65" r:id="rId70"/>
    <sheet name="DTHY" sheetId="66" r:id="rId71"/>
    <sheet name="HEAH" sheetId="68" r:id="rId72"/>
    <sheet name="MLTC" sheetId="69" r:id="rId73"/>
    <sheet name="RDLT" sheetId="70" r:id="rId74"/>
    <sheet name="RPTT" sheetId="71" r:id="rId75"/>
    <sheet name="ACCT" sheetId="72" r:id="rId76"/>
    <sheet name="BMGT" sheetId="73" r:id="rId77"/>
    <sheet name="BTEC" sheetId="74" r:id="rId78"/>
    <sheet name="INFT" sheetId="75" r:id="rId79"/>
    <sheet name="IS" sheetId="76" r:id="rId80"/>
    <sheet name="STEC" sheetId="77" r:id="rId81"/>
    <sheet name="BITE" sheetId="78" r:id="rId82"/>
    <sheet name="ETCA" sheetId="79" r:id="rId83"/>
    <sheet name="ETEM" sheetId="80" r:id="rId84"/>
    <sheet name="ETTS" sheetId="81" r:id="rId85"/>
    <sheet name="INMA" sheetId="82" r:id="rId86"/>
    <sheet name="ADNR" sheetId="83" r:id="rId87"/>
    <sheet name="OTAT" sheetId="84" r:id="rId88"/>
    <sheet name="PTAT" sheetId="85" r:id="rId89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85" l="1"/>
  <c r="J8" i="85"/>
  <c r="F6" i="85"/>
  <c r="L6" i="85"/>
  <c r="F5" i="85"/>
  <c r="G5" i="85"/>
  <c r="M5" i="85"/>
  <c r="H4" i="85"/>
  <c r="N4" i="85"/>
  <c r="C20" i="85"/>
  <c r="D19" i="85"/>
  <c r="H15" i="85"/>
  <c r="D8" i="84"/>
  <c r="J8" i="84"/>
  <c r="E7" i="84"/>
  <c r="K7" i="84"/>
  <c r="F6" i="84"/>
  <c r="E6" i="84"/>
  <c r="D6" i="84"/>
  <c r="K6" i="84"/>
  <c r="J6" i="84"/>
  <c r="L6" i="84"/>
  <c r="F5" i="84"/>
  <c r="G5" i="84"/>
  <c r="L5" i="84"/>
  <c r="M5" i="84"/>
  <c r="H4" i="84"/>
  <c r="N4" i="84"/>
  <c r="C20" i="84"/>
  <c r="D19" i="84"/>
  <c r="E18" i="84"/>
  <c r="F17" i="84"/>
  <c r="G16" i="84"/>
  <c r="D8" i="83"/>
  <c r="J8" i="83"/>
  <c r="E7" i="83"/>
  <c r="K7" i="83"/>
  <c r="F6" i="83"/>
  <c r="L6" i="83"/>
  <c r="C20" i="83"/>
  <c r="D19" i="83"/>
  <c r="E18" i="83"/>
  <c r="F17" i="83"/>
  <c r="D8" i="80"/>
  <c r="J8" i="80"/>
  <c r="E7" i="80"/>
  <c r="K7" i="80"/>
  <c r="F6" i="80"/>
  <c r="L6" i="80"/>
  <c r="G5" i="80"/>
  <c r="M5" i="80"/>
  <c r="H4" i="80"/>
  <c r="N4" i="80"/>
  <c r="C20" i="80"/>
  <c r="D19" i="80"/>
  <c r="E18" i="80"/>
  <c r="F17" i="80"/>
  <c r="M5" i="73"/>
  <c r="C20" i="73"/>
  <c r="D8" i="71"/>
  <c r="J8" i="71"/>
  <c r="E7" i="71"/>
  <c r="K7" i="71"/>
  <c r="F6" i="71"/>
  <c r="L6" i="71"/>
  <c r="G5" i="71"/>
  <c r="M5" i="71"/>
  <c r="H4" i="71"/>
  <c r="N4" i="71"/>
  <c r="C20" i="71"/>
  <c r="E18" i="71"/>
  <c r="D8" i="69"/>
  <c r="J8" i="69"/>
  <c r="G5" i="69"/>
  <c r="F5" i="69"/>
  <c r="E5" i="69"/>
  <c r="D5" i="69"/>
  <c r="J5" i="69"/>
  <c r="K5" i="69"/>
  <c r="L5" i="69"/>
  <c r="M5" i="69"/>
  <c r="H4" i="69"/>
  <c r="N4" i="69"/>
  <c r="C20" i="69"/>
  <c r="D8" i="66"/>
  <c r="J8" i="66"/>
  <c r="E7" i="66"/>
  <c r="K7" i="66"/>
  <c r="F6" i="66"/>
  <c r="L6" i="66"/>
  <c r="G5" i="66"/>
  <c r="M5" i="66"/>
  <c r="H4" i="66"/>
  <c r="N4" i="66"/>
  <c r="C20" i="66"/>
  <c r="D19" i="66"/>
  <c r="F17" i="66"/>
  <c r="H15" i="66"/>
  <c r="J8" i="64"/>
  <c r="K7" i="64"/>
  <c r="L6" i="64"/>
  <c r="M5" i="64"/>
  <c r="G5" i="64"/>
  <c r="M4" i="64"/>
  <c r="N4" i="64"/>
  <c r="C20" i="64"/>
  <c r="D19" i="64"/>
  <c r="E18" i="64"/>
  <c r="F17" i="64"/>
  <c r="G16" i="64"/>
  <c r="H15" i="64"/>
  <c r="G16" i="63"/>
  <c r="E7" i="63"/>
  <c r="K7" i="63"/>
  <c r="G5" i="63"/>
  <c r="M5" i="63"/>
  <c r="E18" i="63"/>
  <c r="E7" i="59"/>
  <c r="K7" i="59"/>
  <c r="F6" i="59"/>
  <c r="L6" i="59"/>
  <c r="G5" i="59"/>
  <c r="M5" i="59"/>
  <c r="G4" i="59"/>
  <c r="H4" i="59"/>
  <c r="M4" i="59"/>
  <c r="N4" i="59"/>
  <c r="C20" i="59"/>
  <c r="D19" i="59"/>
  <c r="E18" i="59"/>
  <c r="G4" i="58"/>
  <c r="H4" i="58"/>
  <c r="M4" i="58"/>
  <c r="N4" i="58"/>
  <c r="G5" i="58"/>
  <c r="M5" i="58"/>
  <c r="F6" i="58"/>
  <c r="L6" i="58"/>
  <c r="J8" i="58"/>
  <c r="C20" i="58"/>
  <c r="D19" i="58"/>
  <c r="E18" i="58"/>
  <c r="F17" i="58"/>
  <c r="G16" i="58"/>
  <c r="H15" i="58"/>
  <c r="E7" i="56"/>
  <c r="K7" i="56"/>
  <c r="F6" i="56"/>
  <c r="L6" i="56"/>
  <c r="M5" i="56"/>
  <c r="G5" i="56"/>
  <c r="N4" i="56"/>
  <c r="H4" i="56"/>
  <c r="C20" i="56"/>
  <c r="D19" i="56"/>
  <c r="G16" i="56"/>
  <c r="N4" i="52"/>
  <c r="H15" i="52"/>
  <c r="C6" i="90"/>
  <c r="C6" i="93"/>
  <c r="G5" i="47"/>
  <c r="M5" i="47"/>
  <c r="N4" i="47"/>
  <c r="D19" i="47"/>
  <c r="K7" i="44"/>
  <c r="E7" i="44"/>
  <c r="E7" i="42"/>
  <c r="K7" i="42"/>
  <c r="E18" i="42"/>
  <c r="E7" i="41"/>
  <c r="K7" i="41"/>
  <c r="F6" i="41"/>
  <c r="L6" i="41"/>
  <c r="G5" i="41"/>
  <c r="M5" i="41"/>
  <c r="H4" i="41"/>
  <c r="M4" i="41"/>
  <c r="N4" i="41"/>
  <c r="D19" i="41"/>
  <c r="E18" i="41"/>
  <c r="F17" i="41"/>
  <c r="G16" i="41"/>
  <c r="H4" i="40"/>
  <c r="N4" i="40"/>
  <c r="C20" i="38"/>
  <c r="C20" i="37"/>
  <c r="C19" i="36"/>
  <c r="E7" i="36"/>
  <c r="K7" i="36"/>
  <c r="H4" i="36"/>
  <c r="N4" i="36"/>
  <c r="C20" i="36"/>
  <c r="D19" i="36"/>
  <c r="E18" i="36"/>
  <c r="G16" i="36"/>
  <c r="L5" i="34"/>
  <c r="M5" i="34"/>
  <c r="D8" i="32"/>
  <c r="J8" i="32"/>
  <c r="K7" i="32"/>
  <c r="F6" i="32"/>
  <c r="M5" i="32"/>
  <c r="H4" i="32"/>
  <c r="N4" i="32"/>
  <c r="C20" i="32"/>
  <c r="D19" i="32"/>
  <c r="E18" i="32"/>
  <c r="F17" i="32"/>
  <c r="M5" i="26"/>
  <c r="D19" i="26"/>
  <c r="H15" i="26"/>
  <c r="E7" i="14"/>
  <c r="K7" i="14"/>
  <c r="F6" i="14"/>
  <c r="L6" i="14"/>
  <c r="G5" i="14"/>
  <c r="M5" i="14"/>
  <c r="G4" i="14"/>
  <c r="H4" i="14"/>
  <c r="M4" i="14"/>
  <c r="N4" i="14"/>
  <c r="C19" i="14"/>
  <c r="C20" i="14"/>
  <c r="D19" i="14"/>
  <c r="E18" i="14"/>
  <c r="F17" i="14"/>
  <c r="G16" i="14"/>
  <c r="H15" i="14"/>
  <c r="E7" i="13"/>
  <c r="K7" i="13"/>
  <c r="G5" i="13"/>
  <c r="C20" i="13"/>
  <c r="D19" i="13"/>
  <c r="E18" i="11"/>
  <c r="C20" i="9"/>
  <c r="F6" i="8"/>
  <c r="L6" i="8"/>
  <c r="F17" i="7"/>
  <c r="F6" i="6"/>
  <c r="L6" i="6"/>
  <c r="M5" i="6"/>
  <c r="G5" i="6"/>
  <c r="F4" i="6"/>
  <c r="G4" i="6"/>
  <c r="N4" i="6"/>
  <c r="H4" i="6"/>
  <c r="C20" i="6"/>
  <c r="D19" i="6"/>
  <c r="E18" i="6"/>
  <c r="F17" i="6"/>
  <c r="G16" i="6"/>
  <c r="H15" i="6"/>
  <c r="F6" i="5"/>
  <c r="F6" i="3"/>
  <c r="L6" i="3"/>
  <c r="N4" i="3"/>
  <c r="J8" i="35"/>
  <c r="D8" i="35"/>
  <c r="E7" i="35"/>
  <c r="K7" i="35"/>
  <c r="F6" i="35"/>
  <c r="L6" i="35"/>
  <c r="N4" i="35"/>
</calcChain>
</file>

<file path=xl/sharedStrings.xml><?xml version="1.0" encoding="utf-8"?>
<sst xmlns="http://schemas.openxmlformats.org/spreadsheetml/2006/main" count="2104" uniqueCount="187">
  <si>
    <t>Social Sciences</t>
  </si>
  <si>
    <t>Plastics Engineering Tech</t>
  </si>
  <si>
    <t>Nursing</t>
  </si>
  <si>
    <t>Accounting</t>
  </si>
  <si>
    <t>Management</t>
  </si>
  <si>
    <t>Psychology</t>
  </si>
  <si>
    <t>Health Care Administration</t>
  </si>
  <si>
    <t>Sociology</t>
  </si>
  <si>
    <t>Sports Management</t>
  </si>
  <si>
    <t>Marketing</t>
  </si>
  <si>
    <t>Information Systems Management</t>
  </si>
  <si>
    <t>Digital Simulation/Gaming</t>
  </si>
  <si>
    <t>Respiratory Therapy</t>
  </si>
  <si>
    <t>Business Management</t>
  </si>
  <si>
    <t>Natural Science</t>
  </si>
  <si>
    <t>Biology</t>
  </si>
  <si>
    <t>History</t>
  </si>
  <si>
    <t>Technical Study (2 Year)</t>
  </si>
  <si>
    <t>MATH</t>
  </si>
  <si>
    <t>Occupational Therapy Assistant</t>
  </si>
  <si>
    <t>Health Science</t>
  </si>
  <si>
    <t>Dental Hygiene</t>
  </si>
  <si>
    <t>Medical Laboratory Technology</t>
  </si>
  <si>
    <t>Radiologic Technology</t>
  </si>
  <si>
    <t>Political Science</t>
  </si>
  <si>
    <t>Computer Engineering Technology</t>
  </si>
  <si>
    <t>Information Security</t>
  </si>
  <si>
    <t>Information Technology</t>
  </si>
  <si>
    <t>Exercise Science</t>
  </si>
  <si>
    <t>Criminal Justice</t>
  </si>
  <si>
    <t>Musical Theater</t>
  </si>
  <si>
    <t xml:space="preserve">ENGL </t>
  </si>
  <si>
    <t xml:space="preserve">ENLA </t>
  </si>
  <si>
    <t xml:space="preserve">ENME </t>
  </si>
  <si>
    <t xml:space="preserve">GRAD </t>
  </si>
  <si>
    <t xml:space="preserve">GSDA </t>
  </si>
  <si>
    <t xml:space="preserve">MAVA </t>
  </si>
  <si>
    <t xml:space="preserve">MTHR </t>
  </si>
  <si>
    <t xml:space="preserve">STAR </t>
  </si>
  <si>
    <t xml:space="preserve">ACTU </t>
  </si>
  <si>
    <t xml:space="preserve">ADMA </t>
  </si>
  <si>
    <t xml:space="preserve">BIOM </t>
  </si>
  <si>
    <t xml:space="preserve">CHEM </t>
  </si>
  <si>
    <t xml:space="preserve">CHIT </t>
  </si>
  <si>
    <t xml:space="preserve">CHPT </t>
  </si>
  <si>
    <t xml:space="preserve">GEET </t>
  </si>
  <si>
    <t xml:space="preserve">GEPT </t>
  </si>
  <si>
    <t xml:space="preserve">NTES </t>
  </si>
  <si>
    <t xml:space="preserve">NTIS </t>
  </si>
  <si>
    <t xml:space="preserve">NTLS </t>
  </si>
  <si>
    <t xml:space="preserve">NTPS </t>
  </si>
  <si>
    <t xml:space="preserve">ADSS </t>
  </si>
  <si>
    <t xml:space="preserve">ATHY </t>
  </si>
  <si>
    <t>CRMN</t>
  </si>
  <si>
    <t xml:space="preserve">HIST </t>
  </si>
  <si>
    <t xml:space="preserve">POLS </t>
  </si>
  <si>
    <t xml:space="preserve">PPOT </t>
  </si>
  <si>
    <t xml:space="preserve">PSYC </t>
  </si>
  <si>
    <t xml:space="preserve">SOCI </t>
  </si>
  <si>
    <t xml:space="preserve">SSCI </t>
  </si>
  <si>
    <t xml:space="preserve">BSHS </t>
  </si>
  <si>
    <t xml:space="preserve">EXSC </t>
  </si>
  <si>
    <t xml:space="preserve">BINS </t>
  </si>
  <si>
    <t xml:space="preserve">BUAC </t>
  </si>
  <si>
    <t xml:space="preserve">BUHE </t>
  </si>
  <si>
    <t xml:space="preserve">BUIS </t>
  </si>
  <si>
    <t xml:space="preserve">BUMG </t>
  </si>
  <si>
    <t xml:space="preserve">BUMK </t>
  </si>
  <si>
    <t xml:space="preserve">IMAN </t>
  </si>
  <si>
    <t xml:space="preserve">SPMG </t>
  </si>
  <si>
    <t xml:space="preserve">ECSE </t>
  </si>
  <si>
    <t xml:space="preserve">EDEC </t>
  </si>
  <si>
    <t xml:space="preserve">EDIS </t>
  </si>
  <si>
    <t xml:space="preserve">EDST </t>
  </si>
  <si>
    <t xml:space="preserve">EMLM </t>
  </si>
  <si>
    <t xml:space="preserve">EMLS </t>
  </si>
  <si>
    <t xml:space="preserve">EMLT </t>
  </si>
  <si>
    <t xml:space="preserve">EMMS </t>
  </si>
  <si>
    <t xml:space="preserve">EMMT </t>
  </si>
  <si>
    <t xml:space="preserve">EMST </t>
  </si>
  <si>
    <t xml:space="preserve">ETCO </t>
  </si>
  <si>
    <t xml:space="preserve">ETEV </t>
  </si>
  <si>
    <t xml:space="preserve">ETGG </t>
  </si>
  <si>
    <t xml:space="preserve">ETPL </t>
  </si>
  <si>
    <t xml:space="preserve">BSNR </t>
  </si>
  <si>
    <t xml:space="preserve">BSNT </t>
  </si>
  <si>
    <t xml:space="preserve">BSOT </t>
  </si>
  <si>
    <t xml:space="preserve">NSCI </t>
  </si>
  <si>
    <t xml:space="preserve">DTHY </t>
  </si>
  <si>
    <t xml:space="preserve">HEAH </t>
  </si>
  <si>
    <t xml:space="preserve">MLTC </t>
  </si>
  <si>
    <t xml:space="preserve">RDLT </t>
  </si>
  <si>
    <t xml:space="preserve">RPTT </t>
  </si>
  <si>
    <t xml:space="preserve">BMGT </t>
  </si>
  <si>
    <t xml:space="preserve">BTEC </t>
  </si>
  <si>
    <t xml:space="preserve">INFT </t>
  </si>
  <si>
    <t xml:space="preserve">IS   </t>
  </si>
  <si>
    <t xml:space="preserve">STEC </t>
  </si>
  <si>
    <t xml:space="preserve">BITE </t>
  </si>
  <si>
    <t xml:space="preserve">ETCA </t>
  </si>
  <si>
    <t xml:space="preserve">ETEM </t>
  </si>
  <si>
    <t xml:space="preserve">ETTS </t>
  </si>
  <si>
    <t xml:space="preserve">INMA </t>
  </si>
  <si>
    <t xml:space="preserve">ADNR </t>
  </si>
  <si>
    <t xml:space="preserve">OTAT </t>
  </si>
  <si>
    <t xml:space="preserve">PTAT </t>
  </si>
  <si>
    <t>Freshman Cohort</t>
  </si>
  <si>
    <t xml:space="preserve">First-time
 Freshmen </t>
  </si>
  <si>
    <t>Graduated in 
1 Year (degree in major)</t>
  </si>
  <si>
    <t>Graduated in 
2 Years (degree in major)</t>
  </si>
  <si>
    <t>Graduated in 
3 Years (degree in major)</t>
  </si>
  <si>
    <t>Graduated in 
4 Years (degree in major)</t>
  </si>
  <si>
    <t>Graduated in 
5 Years (degree in major)</t>
  </si>
  <si>
    <t>Graduated in 
6 Years (degree in major)</t>
  </si>
  <si>
    <t>Graduated in 
1 Year (degree in any major)</t>
  </si>
  <si>
    <t>Graduated in 
2 Years (degree in any major)</t>
  </si>
  <si>
    <t>Graduated in 
3 Years (degree in any major)</t>
  </si>
  <si>
    <t>Graduated in 
4 Years (degree in any major)</t>
  </si>
  <si>
    <t>Graduated in 
5 Years (degree in any major)</t>
  </si>
  <si>
    <t>Graduated in 
6 Years (degree in any major)</t>
  </si>
  <si>
    <t>Retention Year 1</t>
  </si>
  <si>
    <t>Retention Year 2</t>
  </si>
  <si>
    <t>Retention Year 3</t>
  </si>
  <si>
    <t>Retention Year 4</t>
  </si>
  <si>
    <t>Retention Year 5</t>
  </si>
  <si>
    <t>Retention Year 6</t>
  </si>
  <si>
    <t>Freshmen Cohort</t>
  </si>
  <si>
    <t>First-time Freshmen</t>
  </si>
  <si>
    <t>Industrial Management</t>
  </si>
  <si>
    <t>Program Code</t>
  </si>
  <si>
    <t>Program Description</t>
  </si>
  <si>
    <t>English &amp; Humanities - Generalist</t>
  </si>
  <si>
    <t>English &amp; Humanities - Integrated Language Arts</t>
  </si>
  <si>
    <t>English &amp; Humanities - Cultural/Media</t>
  </si>
  <si>
    <t>Fine Arts Graphic Design</t>
  </si>
  <si>
    <t>Fine Arts Game and Simulation Development</t>
  </si>
  <si>
    <t>Fine Arts Multi-Age Visual Arts/Art Ed</t>
  </si>
  <si>
    <t>Fine Arts Studio Arts</t>
  </si>
  <si>
    <t>Mathematics - Actuarial Science</t>
  </si>
  <si>
    <t>Mathematics - Integrated Math</t>
  </si>
  <si>
    <t>Mathematics - Generalist</t>
  </si>
  <si>
    <t xml:space="preserve">BIOB </t>
  </si>
  <si>
    <t>Biomedical Sciences</t>
  </si>
  <si>
    <t>Chemistry - General</t>
  </si>
  <si>
    <t>Chemistry - Industrial</t>
  </si>
  <si>
    <t>Chemistry - Pre-Pharmacy</t>
  </si>
  <si>
    <t>Geology - Environmental Track</t>
  </si>
  <si>
    <t>Geology - Professional Track</t>
  </si>
  <si>
    <t>Natural Science - Earth Science 7-12</t>
  </si>
  <si>
    <t>Natural Science - Integrated Science AYA</t>
  </si>
  <si>
    <t>Natural Science - Life Science 7-12</t>
  </si>
  <si>
    <t>Natural Science - Physical Science 7-12</t>
  </si>
  <si>
    <t>Integrated Social Studies AYA</t>
  </si>
  <si>
    <t>Psychology- Art Therapy</t>
  </si>
  <si>
    <t>Psychology- Pre-Occupational Therapy</t>
  </si>
  <si>
    <t>Primary/Special Education</t>
  </si>
  <si>
    <t>Primary (PreK-5)</t>
  </si>
  <si>
    <t>Multiage Intervention Specialist (K-12)</t>
  </si>
  <si>
    <t>Education Studies</t>
  </si>
  <si>
    <t>Middle Childhood Language Arts/Math 4-9</t>
  </si>
  <si>
    <t>Middle Childhood Language Arts/Science 4-9</t>
  </si>
  <si>
    <t>Middle Childhood  Language Arts/Social Studies 4-9</t>
  </si>
  <si>
    <t>Middle Childhood Math/Science 4-9</t>
  </si>
  <si>
    <t>Middle Childhood Math/Social Studies 4-9</t>
  </si>
  <si>
    <t>Middle Childhood Science/Social Studies 4-9</t>
  </si>
  <si>
    <t>Environmental Engineering Technology</t>
  </si>
  <si>
    <t>Nursing e-Campus</t>
  </si>
  <si>
    <t>Occupational Therapy (3+2)</t>
  </si>
  <si>
    <t>Health and Allied Health</t>
  </si>
  <si>
    <t>Business Technology</t>
  </si>
  <si>
    <t>Service Technology</t>
  </si>
  <si>
    <t>Building and Industrial Technology</t>
  </si>
  <si>
    <t>CADD Manufacturing</t>
  </si>
  <si>
    <t>Electromechanical Engineering Technology</t>
  </si>
  <si>
    <t>Physical Therapist Assistant</t>
  </si>
  <si>
    <t xml:space="preserve">BIOO </t>
  </si>
  <si>
    <t xml:space="preserve">Biology - Organismal </t>
  </si>
  <si>
    <t>EDPI</t>
  </si>
  <si>
    <t>Primary Education (Grades PreK-5)</t>
  </si>
  <si>
    <t>ETCS</t>
  </si>
  <si>
    <t>Computer Science</t>
  </si>
  <si>
    <t>PSYN</t>
  </si>
  <si>
    <t>Psychology - Neuroscience</t>
  </si>
  <si>
    <t>ETPA</t>
  </si>
  <si>
    <t>Plastics Manufacturing</t>
  </si>
  <si>
    <t>COMB</t>
  </si>
  <si>
    <t>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</si>
</sst>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95" Type="http://schemas.microsoft.com/office/2017/10/relationships/person" Target="persons/perso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96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B8CD-33B6-40FA-BC33-E11CCEDD96DB}">
  <dimension ref="A1:B84"/>
  <sheetViews>
    <sheetView tabSelected="1" workbookViewId="0"/>
  </sheetViews>
  <sheetFormatPr defaultRowHeight="15" x14ac:dyDescent="0.25"/>
  <cols>
    <col min="1" max="1" width="13.5703125" bestFit="1" customWidth="1"/>
    <col min="2" max="2" width="51" bestFit="1" customWidth="1"/>
  </cols>
  <sheetData>
    <row r="1" spans="1:2" x14ac:dyDescent="0.25">
      <c r="A1" s="8" t="s">
        <v>129</v>
      </c>
      <c r="B1" s="8" t="s">
        <v>130</v>
      </c>
    </row>
    <row r="2" spans="1:2" s="8" customFormat="1" x14ac:dyDescent="0.25">
      <c r="A2" s="8" t="s">
        <v>185</v>
      </c>
      <c r="B2" s="8" t="s">
        <v>186</v>
      </c>
    </row>
    <row r="3" spans="1:2" x14ac:dyDescent="0.25">
      <c r="A3" s="8" t="s">
        <v>31</v>
      </c>
      <c r="B3" s="8" t="s">
        <v>131</v>
      </c>
    </row>
    <row r="4" spans="1:2" x14ac:dyDescent="0.25">
      <c r="A4" s="8" t="s">
        <v>32</v>
      </c>
      <c r="B4" s="8" t="s">
        <v>132</v>
      </c>
    </row>
    <row r="5" spans="1:2" x14ac:dyDescent="0.25">
      <c r="A5" s="8" t="s">
        <v>33</v>
      </c>
      <c r="B5" s="8" t="s">
        <v>133</v>
      </c>
    </row>
    <row r="6" spans="1:2" x14ac:dyDescent="0.25">
      <c r="A6" s="8" t="s">
        <v>34</v>
      </c>
      <c r="B6" s="8" t="s">
        <v>134</v>
      </c>
    </row>
    <row r="7" spans="1:2" x14ac:dyDescent="0.25">
      <c r="A7" s="8" t="s">
        <v>35</v>
      </c>
      <c r="B7" s="8" t="s">
        <v>135</v>
      </c>
    </row>
    <row r="8" spans="1:2" x14ac:dyDescent="0.25">
      <c r="A8" s="8" t="s">
        <v>36</v>
      </c>
      <c r="B8" s="8" t="s">
        <v>136</v>
      </c>
    </row>
    <row r="9" spans="1:2" x14ac:dyDescent="0.25">
      <c r="A9" s="8" t="s">
        <v>37</v>
      </c>
      <c r="B9" s="8" t="s">
        <v>30</v>
      </c>
    </row>
    <row r="10" spans="1:2" s="8" customFormat="1" x14ac:dyDescent="0.25">
      <c r="A10" s="8" t="s">
        <v>38</v>
      </c>
      <c r="B10" s="8" t="s">
        <v>137</v>
      </c>
    </row>
    <row r="11" spans="1:2" x14ac:dyDescent="0.25">
      <c r="A11" s="8" t="s">
        <v>39</v>
      </c>
      <c r="B11" s="8" t="s">
        <v>138</v>
      </c>
    </row>
    <row r="12" spans="1:2" x14ac:dyDescent="0.25">
      <c r="A12" s="8" t="s">
        <v>40</v>
      </c>
      <c r="B12" s="8" t="s">
        <v>139</v>
      </c>
    </row>
    <row r="13" spans="1:2" x14ac:dyDescent="0.25">
      <c r="A13" s="8" t="s">
        <v>18</v>
      </c>
      <c r="B13" s="8" t="s">
        <v>140</v>
      </c>
    </row>
    <row r="14" spans="1:2" x14ac:dyDescent="0.25">
      <c r="A14" s="8" t="s">
        <v>141</v>
      </c>
      <c r="B14" s="8" t="s">
        <v>15</v>
      </c>
    </row>
    <row r="15" spans="1:2" x14ac:dyDescent="0.25">
      <c r="A15" s="8" t="s">
        <v>41</v>
      </c>
      <c r="B15" s="8" t="s">
        <v>142</v>
      </c>
    </row>
    <row r="16" spans="1:2" x14ac:dyDescent="0.25">
      <c r="A16" s="8" t="s">
        <v>175</v>
      </c>
      <c r="B16" s="8" t="s">
        <v>176</v>
      </c>
    </row>
    <row r="17" spans="1:2" x14ac:dyDescent="0.25">
      <c r="A17" s="8" t="s">
        <v>42</v>
      </c>
      <c r="B17" s="8" t="s">
        <v>143</v>
      </c>
    </row>
    <row r="18" spans="1:2" x14ac:dyDescent="0.25">
      <c r="A18" s="8" t="s">
        <v>43</v>
      </c>
      <c r="B18" s="8" t="s">
        <v>144</v>
      </c>
    </row>
    <row r="19" spans="1:2" x14ac:dyDescent="0.25">
      <c r="A19" s="8" t="s">
        <v>44</v>
      </c>
      <c r="B19" s="8" t="s">
        <v>145</v>
      </c>
    </row>
    <row r="20" spans="1:2" x14ac:dyDescent="0.25">
      <c r="A20" s="8" t="s">
        <v>45</v>
      </c>
      <c r="B20" s="8" t="s">
        <v>146</v>
      </c>
    </row>
    <row r="21" spans="1:2" x14ac:dyDescent="0.25">
      <c r="A21" s="8" t="s">
        <v>46</v>
      </c>
      <c r="B21" s="8" t="s">
        <v>147</v>
      </c>
    </row>
    <row r="22" spans="1:2" x14ac:dyDescent="0.25">
      <c r="A22" s="8" t="s">
        <v>47</v>
      </c>
      <c r="B22" s="8" t="s">
        <v>148</v>
      </c>
    </row>
    <row r="23" spans="1:2" x14ac:dyDescent="0.25">
      <c r="A23" s="8" t="s">
        <v>48</v>
      </c>
      <c r="B23" s="8" t="s">
        <v>149</v>
      </c>
    </row>
    <row r="24" spans="1:2" x14ac:dyDescent="0.25">
      <c r="A24" s="8" t="s">
        <v>49</v>
      </c>
      <c r="B24" s="8" t="s">
        <v>150</v>
      </c>
    </row>
    <row r="25" spans="1:2" x14ac:dyDescent="0.25">
      <c r="A25" s="8" t="s">
        <v>50</v>
      </c>
      <c r="B25" s="8" t="s">
        <v>151</v>
      </c>
    </row>
    <row r="26" spans="1:2" x14ac:dyDescent="0.25">
      <c r="A26" s="8" t="s">
        <v>51</v>
      </c>
      <c r="B26" s="8" t="s">
        <v>152</v>
      </c>
    </row>
    <row r="27" spans="1:2" x14ac:dyDescent="0.25">
      <c r="A27" s="8" t="s">
        <v>52</v>
      </c>
      <c r="B27" s="8" t="s">
        <v>153</v>
      </c>
    </row>
    <row r="28" spans="1:2" x14ac:dyDescent="0.25">
      <c r="A28" s="8" t="s">
        <v>53</v>
      </c>
      <c r="B28" s="8" t="s">
        <v>29</v>
      </c>
    </row>
    <row r="29" spans="1:2" x14ac:dyDescent="0.25">
      <c r="A29" s="8" t="s">
        <v>54</v>
      </c>
      <c r="B29" s="8" t="s">
        <v>16</v>
      </c>
    </row>
    <row r="30" spans="1:2" x14ac:dyDescent="0.25">
      <c r="A30" s="8" t="s">
        <v>55</v>
      </c>
      <c r="B30" s="8" t="s">
        <v>24</v>
      </c>
    </row>
    <row r="31" spans="1:2" x14ac:dyDescent="0.25">
      <c r="A31" t="s">
        <v>56</v>
      </c>
      <c r="B31" t="s">
        <v>154</v>
      </c>
    </row>
    <row r="32" spans="1:2" x14ac:dyDescent="0.25">
      <c r="A32" s="8" t="s">
        <v>57</v>
      </c>
      <c r="B32" s="8" t="s">
        <v>5</v>
      </c>
    </row>
    <row r="33" spans="1:2" x14ac:dyDescent="0.25">
      <c r="A33" s="8" t="s">
        <v>181</v>
      </c>
      <c r="B33" s="8" t="s">
        <v>182</v>
      </c>
    </row>
    <row r="34" spans="1:2" x14ac:dyDescent="0.25">
      <c r="A34" s="8" t="s">
        <v>58</v>
      </c>
      <c r="B34" s="8" t="s">
        <v>7</v>
      </c>
    </row>
    <row r="35" spans="1:2" x14ac:dyDescent="0.25">
      <c r="A35" s="8" t="s">
        <v>59</v>
      </c>
      <c r="B35" s="8" t="s">
        <v>0</v>
      </c>
    </row>
    <row r="36" spans="1:2" x14ac:dyDescent="0.25">
      <c r="A36" s="8" t="s">
        <v>60</v>
      </c>
      <c r="B36" s="8" t="s">
        <v>20</v>
      </c>
    </row>
    <row r="37" spans="1:2" x14ac:dyDescent="0.25">
      <c r="A37" s="8" t="s">
        <v>61</v>
      </c>
      <c r="B37" s="8" t="s">
        <v>28</v>
      </c>
    </row>
    <row r="38" spans="1:2" x14ac:dyDescent="0.25">
      <c r="A38" s="8" t="s">
        <v>62</v>
      </c>
      <c r="B38" s="8" t="s">
        <v>26</v>
      </c>
    </row>
    <row r="39" spans="1:2" x14ac:dyDescent="0.25">
      <c r="A39" s="8" t="s">
        <v>63</v>
      </c>
      <c r="B39" s="8" t="s">
        <v>3</v>
      </c>
    </row>
    <row r="40" spans="1:2" x14ac:dyDescent="0.25">
      <c r="A40" s="8" t="s">
        <v>64</v>
      </c>
      <c r="B40" s="8" t="s">
        <v>6</v>
      </c>
    </row>
    <row r="41" spans="1:2" x14ac:dyDescent="0.25">
      <c r="A41" s="8" t="s">
        <v>65</v>
      </c>
      <c r="B41" s="8" t="s">
        <v>10</v>
      </c>
    </row>
    <row r="42" spans="1:2" x14ac:dyDescent="0.25">
      <c r="A42" s="8" t="s">
        <v>66</v>
      </c>
      <c r="B42" s="8" t="s">
        <v>4</v>
      </c>
    </row>
    <row r="43" spans="1:2" x14ac:dyDescent="0.25">
      <c r="A43" s="8" t="s">
        <v>67</v>
      </c>
      <c r="B43" s="8" t="s">
        <v>9</v>
      </c>
    </row>
    <row r="44" spans="1:2" x14ac:dyDescent="0.25">
      <c r="A44" s="8" t="s">
        <v>68</v>
      </c>
      <c r="B44" s="8" t="s">
        <v>128</v>
      </c>
    </row>
    <row r="45" spans="1:2" s="8" customFormat="1" x14ac:dyDescent="0.25">
      <c r="A45" s="8" t="s">
        <v>69</v>
      </c>
      <c r="B45" s="8" t="s">
        <v>8</v>
      </c>
    </row>
    <row r="46" spans="1:2" x14ac:dyDescent="0.25">
      <c r="A46" s="8" t="s">
        <v>70</v>
      </c>
      <c r="B46" s="8" t="s">
        <v>155</v>
      </c>
    </row>
    <row r="47" spans="1:2" x14ac:dyDescent="0.25">
      <c r="A47" s="8" t="s">
        <v>71</v>
      </c>
      <c r="B47" s="8" t="s">
        <v>156</v>
      </c>
    </row>
    <row r="48" spans="1:2" x14ac:dyDescent="0.25">
      <c r="A48" s="8" t="s">
        <v>72</v>
      </c>
      <c r="B48" s="8" t="s">
        <v>157</v>
      </c>
    </row>
    <row r="49" spans="1:2" s="8" customFormat="1" x14ac:dyDescent="0.25">
      <c r="A49" s="8" t="s">
        <v>177</v>
      </c>
      <c r="B49" s="8" t="s">
        <v>178</v>
      </c>
    </row>
    <row r="50" spans="1:2" x14ac:dyDescent="0.25">
      <c r="A50" s="8" t="s">
        <v>73</v>
      </c>
      <c r="B50" s="8" t="s">
        <v>158</v>
      </c>
    </row>
    <row r="51" spans="1:2" x14ac:dyDescent="0.25">
      <c r="A51" s="8" t="s">
        <v>74</v>
      </c>
      <c r="B51" s="8" t="s">
        <v>159</v>
      </c>
    </row>
    <row r="52" spans="1:2" x14ac:dyDescent="0.25">
      <c r="A52" s="8" t="s">
        <v>75</v>
      </c>
      <c r="B52" s="8" t="s">
        <v>160</v>
      </c>
    </row>
    <row r="53" spans="1:2" x14ac:dyDescent="0.25">
      <c r="A53" s="8" t="s">
        <v>76</v>
      </c>
      <c r="B53" s="8" t="s">
        <v>161</v>
      </c>
    </row>
    <row r="54" spans="1:2" x14ac:dyDescent="0.25">
      <c r="A54" s="8" t="s">
        <v>77</v>
      </c>
      <c r="B54" s="8" t="s">
        <v>162</v>
      </c>
    </row>
    <row r="55" spans="1:2" x14ac:dyDescent="0.25">
      <c r="A55" s="8" t="s">
        <v>78</v>
      </c>
      <c r="B55" s="8" t="s">
        <v>163</v>
      </c>
    </row>
    <row r="56" spans="1:2" x14ac:dyDescent="0.25">
      <c r="A56" s="8" t="s">
        <v>79</v>
      </c>
      <c r="B56" s="8" t="s">
        <v>164</v>
      </c>
    </row>
    <row r="57" spans="1:2" x14ac:dyDescent="0.25">
      <c r="A57" s="8" t="s">
        <v>80</v>
      </c>
      <c r="B57" s="8" t="s">
        <v>25</v>
      </c>
    </row>
    <row r="58" spans="1:2" x14ac:dyDescent="0.25">
      <c r="A58" s="8" t="s">
        <v>179</v>
      </c>
      <c r="B58" s="8" t="s">
        <v>180</v>
      </c>
    </row>
    <row r="59" spans="1:2" x14ac:dyDescent="0.25">
      <c r="A59" s="8" t="s">
        <v>81</v>
      </c>
      <c r="B59" s="8" t="s">
        <v>165</v>
      </c>
    </row>
    <row r="60" spans="1:2" x14ac:dyDescent="0.25">
      <c r="A60" s="8" t="s">
        <v>82</v>
      </c>
      <c r="B60" s="8" t="s">
        <v>11</v>
      </c>
    </row>
    <row r="61" spans="1:2" x14ac:dyDescent="0.25">
      <c r="A61" s="8" t="s">
        <v>183</v>
      </c>
      <c r="B61" s="8" t="s">
        <v>184</v>
      </c>
    </row>
    <row r="62" spans="1:2" x14ac:dyDescent="0.25">
      <c r="A62" s="8" t="s">
        <v>83</v>
      </c>
      <c r="B62" s="8" t="s">
        <v>1</v>
      </c>
    </row>
    <row r="63" spans="1:2" x14ac:dyDescent="0.25">
      <c r="A63" s="8" t="s">
        <v>84</v>
      </c>
      <c r="B63" s="8" t="s">
        <v>166</v>
      </c>
    </row>
    <row r="64" spans="1:2" x14ac:dyDescent="0.25">
      <c r="A64" s="8" t="s">
        <v>85</v>
      </c>
      <c r="B64" s="8" t="s">
        <v>2</v>
      </c>
    </row>
    <row r="65" spans="1:2" x14ac:dyDescent="0.25">
      <c r="A65" s="8" t="s">
        <v>86</v>
      </c>
      <c r="B65" s="8" t="s">
        <v>167</v>
      </c>
    </row>
    <row r="66" spans="1:2" x14ac:dyDescent="0.25">
      <c r="A66" s="8" t="s">
        <v>87</v>
      </c>
      <c r="B66" s="8" t="s">
        <v>14</v>
      </c>
    </row>
    <row r="67" spans="1:2" x14ac:dyDescent="0.25">
      <c r="A67" s="8" t="s">
        <v>88</v>
      </c>
      <c r="B67" s="8" t="s">
        <v>21</v>
      </c>
    </row>
    <row r="68" spans="1:2" x14ac:dyDescent="0.25">
      <c r="A68" s="8" t="s">
        <v>89</v>
      </c>
      <c r="B68" s="8" t="s">
        <v>168</v>
      </c>
    </row>
    <row r="69" spans="1:2" x14ac:dyDescent="0.25">
      <c r="A69" s="8" t="s">
        <v>90</v>
      </c>
      <c r="B69" s="8" t="s">
        <v>22</v>
      </c>
    </row>
    <row r="70" spans="1:2" x14ac:dyDescent="0.25">
      <c r="A70" s="8" t="s">
        <v>91</v>
      </c>
      <c r="B70" s="8" t="s">
        <v>23</v>
      </c>
    </row>
    <row r="71" spans="1:2" x14ac:dyDescent="0.25">
      <c r="A71" s="8" t="s">
        <v>92</v>
      </c>
      <c r="B71" s="8" t="s">
        <v>12</v>
      </c>
    </row>
    <row r="72" spans="1:2" x14ac:dyDescent="0.25">
      <c r="A72" s="8" t="s">
        <v>93</v>
      </c>
      <c r="B72" s="8" t="s">
        <v>13</v>
      </c>
    </row>
    <row r="73" spans="1:2" x14ac:dyDescent="0.25">
      <c r="A73" s="8" t="s">
        <v>94</v>
      </c>
      <c r="B73" s="8" t="s">
        <v>169</v>
      </c>
    </row>
    <row r="74" spans="1:2" x14ac:dyDescent="0.25">
      <c r="A74" s="8" t="s">
        <v>95</v>
      </c>
      <c r="B74" s="8" t="s">
        <v>27</v>
      </c>
    </row>
    <row r="75" spans="1:2" x14ac:dyDescent="0.25">
      <c r="A75" s="8" t="s">
        <v>96</v>
      </c>
      <c r="B75" s="8" t="s">
        <v>26</v>
      </c>
    </row>
    <row r="76" spans="1:2" s="8" customFormat="1" x14ac:dyDescent="0.25">
      <c r="A76" s="8" t="s">
        <v>97</v>
      </c>
      <c r="B76" s="8" t="s">
        <v>170</v>
      </c>
    </row>
    <row r="77" spans="1:2" x14ac:dyDescent="0.25">
      <c r="A77" s="8" t="s">
        <v>98</v>
      </c>
      <c r="B77" s="8" t="s">
        <v>171</v>
      </c>
    </row>
    <row r="78" spans="1:2" x14ac:dyDescent="0.25">
      <c r="A78" s="8" t="s">
        <v>99</v>
      </c>
      <c r="B78" s="8" t="s">
        <v>172</v>
      </c>
    </row>
    <row r="79" spans="1:2" x14ac:dyDescent="0.25">
      <c r="A79" s="8" t="s">
        <v>100</v>
      </c>
      <c r="B79" s="8" t="s">
        <v>173</v>
      </c>
    </row>
    <row r="80" spans="1:2" x14ac:dyDescent="0.25">
      <c r="A80" s="8" t="s">
        <v>101</v>
      </c>
      <c r="B80" s="8" t="s">
        <v>17</v>
      </c>
    </row>
    <row r="81" spans="1:2" x14ac:dyDescent="0.25">
      <c r="A81" t="s">
        <v>102</v>
      </c>
      <c r="B81" t="s">
        <v>128</v>
      </c>
    </row>
    <row r="82" spans="1:2" x14ac:dyDescent="0.25">
      <c r="A82" t="s">
        <v>103</v>
      </c>
      <c r="B82" t="s">
        <v>2</v>
      </c>
    </row>
    <row r="83" spans="1:2" x14ac:dyDescent="0.25">
      <c r="A83" t="s">
        <v>104</v>
      </c>
      <c r="B83" t="s">
        <v>19</v>
      </c>
    </row>
    <row r="84" spans="1:2" x14ac:dyDescent="0.25">
      <c r="A84" t="s">
        <v>105</v>
      </c>
      <c r="B84" t="s">
        <v>174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D26D8-C7E3-4901-89C6-A63469C7A0FB}">
  <dimension ref="A1:N29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1</v>
      </c>
    </row>
    <row r="5" spans="1:14" x14ac:dyDescent="0.25">
      <c r="A5" s="1">
        <v>2019</v>
      </c>
      <c r="B5" s="1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0.5</v>
      </c>
      <c r="N5" s="4"/>
    </row>
    <row r="6" spans="1:14" x14ac:dyDescent="0.25">
      <c r="A6" s="1">
        <v>2020</v>
      </c>
      <c r="B6" s="1">
        <v>3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4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9</v>
      </c>
      <c r="C9" s="4">
        <v>0</v>
      </c>
      <c r="D9" s="7"/>
      <c r="E9" s="7"/>
      <c r="F9" s="7"/>
      <c r="G9" s="7"/>
      <c r="H9" s="7"/>
      <c r="I9" s="4">
        <v>0</v>
      </c>
      <c r="J9" s="7"/>
      <c r="K9" s="7"/>
      <c r="L9" s="7"/>
      <c r="M9" s="7"/>
      <c r="N9" s="7"/>
    </row>
    <row r="10" spans="1:14" s="8" customFormat="1" x14ac:dyDescent="0.25">
      <c r="A10" s="1">
        <v>2024</v>
      </c>
      <c r="B10" s="1">
        <v>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1</v>
      </c>
      <c r="G15" s="4">
        <v>0</v>
      </c>
      <c r="H15" s="4">
        <v>0</v>
      </c>
    </row>
    <row r="16" spans="1:14" x14ac:dyDescent="0.25">
      <c r="A16" s="1">
        <v>2019</v>
      </c>
      <c r="B16" s="1">
        <v>2</v>
      </c>
      <c r="C16" s="4">
        <v>0.5</v>
      </c>
      <c r="D16" s="4">
        <v>0.5</v>
      </c>
      <c r="E16" s="4">
        <v>0.5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3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4</v>
      </c>
      <c r="C19" s="6">
        <v>0.25</v>
      </c>
      <c r="D19" s="6">
        <v>0.25</v>
      </c>
      <c r="E19" s="6"/>
      <c r="F19" s="6"/>
      <c r="G19" s="6"/>
      <c r="H19" s="6"/>
    </row>
    <row r="20" spans="1:8" x14ac:dyDescent="0.25">
      <c r="A20" s="1">
        <v>2023</v>
      </c>
      <c r="B20" s="1">
        <v>9</v>
      </c>
      <c r="C20" s="6">
        <f>4/9</f>
        <v>0.44444444444444442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2</v>
      </c>
      <c r="C21" s="6"/>
      <c r="D21" s="6"/>
      <c r="E21" s="6"/>
      <c r="F21" s="6"/>
      <c r="G21" s="6"/>
      <c r="H21" s="6"/>
    </row>
    <row r="22" spans="1:8" x14ac:dyDescent="0.25">
      <c r="C22" s="6"/>
      <c r="D22" s="6"/>
      <c r="E22" s="6"/>
      <c r="F22" s="6"/>
      <c r="G22" s="6"/>
      <c r="H22" s="6"/>
    </row>
    <row r="23" spans="1:8" x14ac:dyDescent="0.25">
      <c r="C23" s="6"/>
      <c r="D23" s="6"/>
      <c r="E23" s="6"/>
      <c r="F23" s="6"/>
      <c r="G23" s="6"/>
      <c r="H23" s="6"/>
    </row>
    <row r="24" spans="1:8" x14ac:dyDescent="0.25">
      <c r="C24" s="6"/>
      <c r="D24" s="6"/>
      <c r="E24" s="6"/>
      <c r="F24" s="6"/>
      <c r="G24" s="6"/>
      <c r="H24" s="6"/>
    </row>
    <row r="25" spans="1:8" x14ac:dyDescent="0.25">
      <c r="C25" s="6"/>
      <c r="D25" s="6"/>
      <c r="E25" s="6"/>
      <c r="F25" s="6"/>
      <c r="G25" s="6"/>
      <c r="H25" s="6"/>
    </row>
    <row r="26" spans="1:8" x14ac:dyDescent="0.25">
      <c r="C26" s="6"/>
      <c r="D26" s="6"/>
      <c r="E26" s="6"/>
      <c r="F26" s="6"/>
      <c r="G26" s="6"/>
      <c r="H26" s="6"/>
    </row>
    <row r="27" spans="1:8" x14ac:dyDescent="0.25">
      <c r="C27" s="6"/>
      <c r="D27" s="6"/>
      <c r="E27" s="6"/>
      <c r="F27" s="6"/>
      <c r="G27" s="6"/>
      <c r="H27" s="6"/>
    </row>
    <row r="28" spans="1:8" x14ac:dyDescent="0.25">
      <c r="C28" s="6"/>
      <c r="D28" s="6"/>
      <c r="E28" s="6"/>
      <c r="F28" s="6"/>
      <c r="G28" s="6"/>
      <c r="H28" s="6"/>
    </row>
    <row r="29" spans="1:8" x14ac:dyDescent="0.25">
      <c r="C29" s="6"/>
      <c r="D29" s="6"/>
      <c r="E29" s="6"/>
      <c r="F29" s="6"/>
      <c r="G29" s="6"/>
      <c r="H29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77B8-7905-49DD-8A35-C4138BC9E83B}">
  <dimension ref="A1:S21"/>
  <sheetViews>
    <sheetView workbookViewId="0"/>
  </sheetViews>
  <sheetFormatPr defaultRowHeight="15" x14ac:dyDescent="0.25"/>
  <cols>
    <col min="1" max="1" width="15.7109375" customWidth="1"/>
    <col min="2" max="19" width="15" customWidth="1"/>
  </cols>
  <sheetData>
    <row r="1" spans="1:19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/>
      <c r="P1" s="2"/>
      <c r="Q1" s="2"/>
      <c r="R1" s="2"/>
      <c r="S1" s="2"/>
    </row>
    <row r="2" spans="1:19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3"/>
      <c r="P2" s="3"/>
      <c r="Q2" s="3"/>
      <c r="R2" s="3"/>
      <c r="S2" s="3"/>
    </row>
    <row r="3" spans="1:19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3"/>
      <c r="P3" s="3"/>
      <c r="Q3" s="3"/>
      <c r="R3" s="3"/>
      <c r="S3" s="3"/>
    </row>
    <row r="4" spans="1:19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1</v>
      </c>
      <c r="G4" s="4">
        <v>1</v>
      </c>
      <c r="H4" s="4">
        <v>1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1</v>
      </c>
      <c r="O4" s="3"/>
      <c r="P4" s="3"/>
      <c r="Q4" s="3"/>
      <c r="R4" s="3"/>
      <c r="S4" s="3"/>
    </row>
    <row r="5" spans="1:19" x14ac:dyDescent="0.25">
      <c r="A5" s="1">
        <v>2019</v>
      </c>
      <c r="B5" s="1">
        <v>3</v>
      </c>
      <c r="C5" s="4">
        <v>0</v>
      </c>
      <c r="D5" s="4">
        <v>0</v>
      </c>
      <c r="E5" s="4">
        <v>0</v>
      </c>
      <c r="F5" s="4">
        <v>0</v>
      </c>
      <c r="G5" s="4">
        <v>0.67</v>
      </c>
      <c r="H5" s="4"/>
      <c r="I5" s="4">
        <v>0</v>
      </c>
      <c r="J5" s="4">
        <v>0.33</v>
      </c>
      <c r="K5" s="4">
        <v>0.33</v>
      </c>
      <c r="L5" s="4">
        <v>0.33</v>
      </c>
      <c r="M5" s="4">
        <v>1</v>
      </c>
      <c r="N5" s="4"/>
      <c r="O5" s="3"/>
      <c r="P5" s="3"/>
      <c r="Q5" s="3"/>
      <c r="R5" s="3"/>
      <c r="S5" s="3"/>
    </row>
    <row r="6" spans="1:19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  <c r="O6" s="3"/>
      <c r="P6" s="3"/>
      <c r="Q6" s="3"/>
      <c r="R6" s="3"/>
      <c r="S6" s="3"/>
    </row>
    <row r="7" spans="1:19" x14ac:dyDescent="0.25">
      <c r="A7" s="1">
        <v>2021</v>
      </c>
      <c r="B7" s="1">
        <v>1</v>
      </c>
      <c r="C7" s="4">
        <v>0</v>
      </c>
      <c r="D7" s="4">
        <v>0</v>
      </c>
      <c r="E7" s="4">
        <v>1</v>
      </c>
      <c r="F7" s="4"/>
      <c r="G7" s="4"/>
      <c r="H7" s="4"/>
      <c r="I7" s="4">
        <v>0</v>
      </c>
      <c r="J7" s="4">
        <v>0</v>
      </c>
      <c r="K7" s="4">
        <v>1</v>
      </c>
      <c r="L7" s="4"/>
      <c r="M7" s="4"/>
      <c r="N7" s="4"/>
      <c r="O7" s="3"/>
      <c r="P7" s="3"/>
      <c r="Q7" s="3"/>
      <c r="R7" s="3"/>
      <c r="S7" s="3"/>
    </row>
    <row r="8" spans="1:19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9" x14ac:dyDescent="0.25">
      <c r="A9" s="1">
        <v>2023</v>
      </c>
      <c r="B9" s="1">
        <v>4</v>
      </c>
      <c r="C9" s="4">
        <v>0</v>
      </c>
      <c r="D9" s="7"/>
      <c r="E9" s="7"/>
      <c r="F9" s="7"/>
      <c r="G9" s="7"/>
      <c r="H9" s="7"/>
      <c r="I9" s="4">
        <v>0</v>
      </c>
      <c r="J9" s="7"/>
      <c r="K9" s="7"/>
      <c r="L9" s="7"/>
      <c r="M9" s="7"/>
      <c r="N9" s="7"/>
    </row>
    <row r="10" spans="1:19" s="8" customFormat="1" x14ac:dyDescent="0.25">
      <c r="A10" s="1">
        <v>2024</v>
      </c>
      <c r="B10" s="1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9" s="8" customFormat="1" x14ac:dyDescent="0.25">
      <c r="A11" s="1"/>
      <c r="B11" s="1"/>
    </row>
    <row r="12" spans="1:19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9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9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9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</row>
    <row r="16" spans="1:19" x14ac:dyDescent="0.25">
      <c r="A16" s="1">
        <v>2019</v>
      </c>
      <c r="B16" s="1">
        <v>3</v>
      </c>
      <c r="C16" s="4">
        <v>1</v>
      </c>
      <c r="D16" s="4">
        <v>0.67</v>
      </c>
      <c r="E16" s="4">
        <v>0.67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1</v>
      </c>
      <c r="D17" s="4">
        <v>1</v>
      </c>
      <c r="E17" s="4">
        <v>1</v>
      </c>
      <c r="F17" s="4">
        <v>0</v>
      </c>
      <c r="G17" s="4"/>
      <c r="H17" s="4"/>
    </row>
    <row r="18" spans="1:8" x14ac:dyDescent="0.25">
      <c r="A18" s="1">
        <v>2021</v>
      </c>
      <c r="B18" s="1">
        <v>1</v>
      </c>
      <c r="C18" s="4">
        <v>1</v>
      </c>
      <c r="D18" s="4">
        <v>1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1</v>
      </c>
      <c r="C19" s="6">
        <v>1</v>
      </c>
      <c r="D19" s="6">
        <v>1</v>
      </c>
      <c r="E19" s="6"/>
      <c r="F19" s="6"/>
      <c r="G19" s="6"/>
      <c r="H19" s="6"/>
    </row>
    <row r="20" spans="1:8" x14ac:dyDescent="0.25">
      <c r="A20" s="1">
        <v>2023</v>
      </c>
      <c r="B20" s="1">
        <v>4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9D78-5AC2-4463-871A-925B2A545EBF}">
  <dimension ref="A1:N3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8</v>
      </c>
      <c r="C2" s="4">
        <v>0</v>
      </c>
      <c r="D2" s="4">
        <v>0</v>
      </c>
      <c r="E2" s="4">
        <v>0.13</v>
      </c>
      <c r="F2" s="4">
        <v>0.25</v>
      </c>
      <c r="G2" s="4">
        <v>0.25</v>
      </c>
      <c r="H2" s="4">
        <v>0.25</v>
      </c>
      <c r="I2" s="4">
        <v>0</v>
      </c>
      <c r="J2" s="4">
        <v>0.13</v>
      </c>
      <c r="K2" s="4">
        <v>0.25</v>
      </c>
      <c r="L2" s="4">
        <v>0.5</v>
      </c>
      <c r="M2" s="4">
        <v>0.63</v>
      </c>
      <c r="N2" s="4">
        <v>0.63</v>
      </c>
    </row>
    <row r="3" spans="1:14" x14ac:dyDescent="0.25">
      <c r="A3" s="1">
        <v>2017</v>
      </c>
      <c r="B3" s="1">
        <v>5</v>
      </c>
      <c r="C3" s="4">
        <v>0</v>
      </c>
      <c r="D3" s="4">
        <v>0</v>
      </c>
      <c r="E3" s="4">
        <v>0</v>
      </c>
      <c r="F3" s="4">
        <v>0.2</v>
      </c>
      <c r="G3" s="4">
        <v>0.2</v>
      </c>
      <c r="H3" s="4">
        <v>0.2</v>
      </c>
      <c r="I3" s="4">
        <v>0</v>
      </c>
      <c r="J3" s="4">
        <v>0</v>
      </c>
      <c r="K3" s="4">
        <v>0</v>
      </c>
      <c r="L3" s="4">
        <v>0.4</v>
      </c>
      <c r="M3" s="4">
        <v>0.4</v>
      </c>
      <c r="N3" s="4">
        <v>0.4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0.33</v>
      </c>
      <c r="F4" s="4">
        <v>0.33</v>
      </c>
      <c r="G4" s="4">
        <v>0.33</v>
      </c>
      <c r="H4" s="4">
        <v>0.33</v>
      </c>
      <c r="I4" s="4">
        <v>0</v>
      </c>
      <c r="J4" s="4">
        <v>0</v>
      </c>
      <c r="K4" s="4">
        <v>0.33</v>
      </c>
      <c r="L4" s="4">
        <v>0.33</v>
      </c>
      <c r="M4" s="4">
        <v>0.33</v>
      </c>
      <c r="N4" s="4">
        <v>0.33</v>
      </c>
    </row>
    <row r="5" spans="1:14" x14ac:dyDescent="0.25">
      <c r="A5" s="1">
        <v>2019</v>
      </c>
      <c r="B5" s="1">
        <v>4</v>
      </c>
      <c r="C5" s="4">
        <v>0</v>
      </c>
      <c r="D5" s="4">
        <v>0</v>
      </c>
      <c r="E5" s="4">
        <v>0</v>
      </c>
      <c r="F5" s="4">
        <v>0</v>
      </c>
      <c r="G5" s="4">
        <v>0.25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0.75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4</v>
      </c>
      <c r="C7" s="4">
        <v>0</v>
      </c>
      <c r="D7" s="4">
        <v>0</v>
      </c>
      <c r="E7" s="4">
        <v>0.25</v>
      </c>
      <c r="F7" s="4"/>
      <c r="G7" s="4"/>
      <c r="H7" s="4"/>
      <c r="I7" s="4">
        <v>0</v>
      </c>
      <c r="J7" s="4">
        <v>0</v>
      </c>
      <c r="K7" s="4">
        <v>0.25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4</v>
      </c>
      <c r="C9" s="4">
        <v>0</v>
      </c>
      <c r="D9" s="7"/>
      <c r="E9" s="7"/>
      <c r="F9" s="7"/>
      <c r="G9" s="7"/>
      <c r="H9" s="7"/>
      <c r="I9" s="4">
        <v>0</v>
      </c>
      <c r="J9" s="7"/>
      <c r="K9" s="7"/>
      <c r="L9" s="7"/>
      <c r="M9" s="7"/>
      <c r="N9" s="7"/>
    </row>
    <row r="10" spans="1:14" s="8" customFormat="1" x14ac:dyDescent="0.25">
      <c r="A10" s="1">
        <v>2024</v>
      </c>
      <c r="B10" s="1">
        <v>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8</v>
      </c>
      <c r="C13" s="4">
        <v>0.88</v>
      </c>
      <c r="D13" s="4">
        <v>0.75</v>
      </c>
      <c r="E13" s="4">
        <v>0.38</v>
      </c>
      <c r="F13" s="4">
        <v>0.25</v>
      </c>
      <c r="G13" s="4">
        <v>0.25</v>
      </c>
      <c r="H13" s="4">
        <v>0</v>
      </c>
    </row>
    <row r="14" spans="1:14" x14ac:dyDescent="0.25">
      <c r="A14" s="1">
        <v>2017</v>
      </c>
      <c r="B14" s="1">
        <v>5</v>
      </c>
      <c r="C14" s="4">
        <v>0.8</v>
      </c>
      <c r="D14" s="4">
        <v>0.8</v>
      </c>
      <c r="E14" s="4">
        <v>0.8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3</v>
      </c>
      <c r="C15" s="4">
        <v>0.67</v>
      </c>
      <c r="D15" s="4">
        <v>0.33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4</v>
      </c>
      <c r="C16" s="4">
        <v>0.75</v>
      </c>
      <c r="D16" s="4">
        <v>0.75</v>
      </c>
      <c r="E16" s="4">
        <v>0.75</v>
      </c>
      <c r="F16" s="4">
        <v>0.5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1</v>
      </c>
      <c r="D17" s="4">
        <v>1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4</v>
      </c>
      <c r="C18" s="4">
        <v>0.75</v>
      </c>
      <c r="D18" s="4">
        <v>0.75</v>
      </c>
      <c r="E18" s="4">
        <f>2/4</f>
        <v>0.5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4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2</v>
      </c>
      <c r="C21" s="7"/>
      <c r="D21" s="7"/>
      <c r="E21" s="7"/>
      <c r="F21" s="7"/>
      <c r="G21" s="7"/>
      <c r="H21" s="7"/>
    </row>
    <row r="22" spans="1:8" x14ac:dyDescent="0.25">
      <c r="C22" s="7"/>
      <c r="D22" s="7"/>
      <c r="E22" s="7"/>
      <c r="F22" s="7"/>
      <c r="G22" s="7"/>
      <c r="H22" s="7"/>
    </row>
    <row r="23" spans="1:8" x14ac:dyDescent="0.25">
      <c r="C23" s="7"/>
      <c r="D23" s="7"/>
      <c r="E23" s="7"/>
      <c r="F23" s="7"/>
      <c r="G23" s="7"/>
      <c r="H23" s="7"/>
    </row>
    <row r="24" spans="1:8" x14ac:dyDescent="0.25">
      <c r="C24" s="7"/>
      <c r="D24" s="7"/>
      <c r="E24" s="7"/>
      <c r="F24" s="7"/>
      <c r="G24" s="7"/>
      <c r="H24" s="7"/>
    </row>
    <row r="25" spans="1:8" x14ac:dyDescent="0.25">
      <c r="C25" s="7"/>
      <c r="D25" s="7"/>
      <c r="E25" s="7"/>
      <c r="F25" s="7"/>
      <c r="G25" s="7"/>
      <c r="H25" s="7"/>
    </row>
    <row r="26" spans="1:8" x14ac:dyDescent="0.25">
      <c r="C26" s="7"/>
      <c r="D26" s="7"/>
      <c r="E26" s="7"/>
      <c r="F26" s="7"/>
      <c r="G26" s="7"/>
      <c r="H26" s="7"/>
    </row>
    <row r="27" spans="1:8" x14ac:dyDescent="0.25">
      <c r="C27" s="7"/>
      <c r="D27" s="7"/>
      <c r="E27" s="7"/>
      <c r="F27" s="7"/>
      <c r="G27" s="7"/>
      <c r="H27" s="7"/>
    </row>
    <row r="28" spans="1:8" x14ac:dyDescent="0.25">
      <c r="C28" s="7"/>
      <c r="D28" s="7"/>
      <c r="E28" s="7"/>
      <c r="F28" s="7"/>
      <c r="G28" s="7"/>
      <c r="H28" s="7"/>
    </row>
    <row r="29" spans="1:8" x14ac:dyDescent="0.25">
      <c r="C29" s="7"/>
      <c r="D29" s="7"/>
      <c r="E29" s="7"/>
      <c r="F29" s="7"/>
      <c r="G29" s="7"/>
      <c r="H29" s="7"/>
    </row>
    <row r="30" spans="1:8" x14ac:dyDescent="0.25">
      <c r="C30" s="7"/>
      <c r="D30" s="7"/>
      <c r="E30" s="7"/>
      <c r="F30" s="7"/>
      <c r="G30" s="7"/>
      <c r="H30" s="7"/>
    </row>
    <row r="31" spans="1:8" x14ac:dyDescent="0.25">
      <c r="C31" s="7"/>
      <c r="D31" s="7"/>
      <c r="E31" s="7"/>
      <c r="F31" s="7"/>
      <c r="G31" s="7"/>
      <c r="H31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CD5B-8BEB-4E4C-B4F0-B2FB26004D41}">
  <dimension ref="A1:N3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3</v>
      </c>
      <c r="C2" s="4">
        <v>0</v>
      </c>
      <c r="D2" s="4">
        <v>0</v>
      </c>
      <c r="E2" s="4">
        <v>0</v>
      </c>
      <c r="F2" s="4">
        <v>0.33</v>
      </c>
      <c r="G2" s="4">
        <v>0.33</v>
      </c>
      <c r="H2" s="4">
        <v>0.33</v>
      </c>
      <c r="I2" s="4">
        <v>0</v>
      </c>
      <c r="J2" s="4">
        <v>0</v>
      </c>
      <c r="K2" s="4">
        <v>0</v>
      </c>
      <c r="L2" s="4">
        <v>0.33</v>
      </c>
      <c r="M2" s="4">
        <v>0.67</v>
      </c>
      <c r="N2" s="4">
        <v>0.67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0.5</v>
      </c>
      <c r="M4" s="4">
        <v>0.5</v>
      </c>
      <c r="N4" s="4">
        <v>0.5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s="8" customFormat="1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x14ac:dyDescent="0.25">
      <c r="A10" s="1">
        <v>2024</v>
      </c>
      <c r="B10" s="1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3</v>
      </c>
      <c r="C13" s="4">
        <v>0.67</v>
      </c>
      <c r="D13" s="4">
        <v>0.67</v>
      </c>
      <c r="E13" s="4">
        <v>0.33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2</v>
      </c>
      <c r="C15" s="4">
        <v>1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1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3</v>
      </c>
      <c r="C21" s="7"/>
      <c r="D21" s="7"/>
      <c r="E21" s="7"/>
      <c r="F21" s="7"/>
      <c r="G21" s="7"/>
      <c r="H21" s="7"/>
    </row>
    <row r="22" spans="1:8" x14ac:dyDescent="0.25">
      <c r="C22" s="7"/>
      <c r="D22" s="7"/>
      <c r="E22" s="7"/>
      <c r="F22" s="7"/>
      <c r="G22" s="7"/>
      <c r="H22" s="7"/>
    </row>
    <row r="23" spans="1:8" x14ac:dyDescent="0.25">
      <c r="C23" s="7"/>
      <c r="D23" s="7"/>
      <c r="E23" s="7"/>
      <c r="F23" s="7"/>
      <c r="G23" s="7"/>
      <c r="H23" s="7"/>
    </row>
    <row r="24" spans="1:8" x14ac:dyDescent="0.25">
      <c r="C24" s="7"/>
      <c r="D24" s="7"/>
      <c r="E24" s="7"/>
      <c r="F24" s="7"/>
      <c r="G24" s="7"/>
      <c r="H24" s="7"/>
    </row>
    <row r="25" spans="1:8" x14ac:dyDescent="0.25">
      <c r="C25" s="7"/>
      <c r="D25" s="7"/>
      <c r="E25" s="7"/>
      <c r="F25" s="7"/>
      <c r="G25" s="7"/>
      <c r="H25" s="7"/>
    </row>
    <row r="26" spans="1:8" x14ac:dyDescent="0.25">
      <c r="C26" s="7"/>
      <c r="D26" s="7"/>
      <c r="E26" s="7"/>
      <c r="F26" s="7"/>
      <c r="G26" s="7"/>
      <c r="H26" s="7"/>
    </row>
    <row r="27" spans="1:8" x14ac:dyDescent="0.25">
      <c r="C27" s="7"/>
      <c r="D27" s="7"/>
      <c r="E27" s="7"/>
      <c r="F27" s="7"/>
      <c r="G27" s="7"/>
      <c r="H27" s="7"/>
    </row>
    <row r="28" spans="1:8" x14ac:dyDescent="0.25">
      <c r="C28" s="7"/>
      <c r="D28" s="7"/>
      <c r="E28" s="7"/>
      <c r="F28" s="7"/>
      <c r="G28" s="7"/>
      <c r="H28" s="7"/>
    </row>
    <row r="29" spans="1:8" x14ac:dyDescent="0.25">
      <c r="C29" s="7"/>
      <c r="D29" s="7"/>
      <c r="E29" s="7"/>
      <c r="F29" s="7"/>
      <c r="G29" s="7"/>
      <c r="H29" s="7"/>
    </row>
    <row r="30" spans="1:8" x14ac:dyDescent="0.25">
      <c r="C30" s="7"/>
      <c r="D30" s="7"/>
      <c r="E30" s="7"/>
      <c r="F30" s="7"/>
      <c r="G30" s="7"/>
      <c r="H30" s="7"/>
    </row>
    <row r="31" spans="1:8" x14ac:dyDescent="0.25">
      <c r="C31" s="7"/>
      <c r="D31" s="7"/>
      <c r="E31" s="7"/>
      <c r="F31" s="7"/>
      <c r="G31" s="7"/>
      <c r="H31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2EB2-824F-4411-861F-C15B32A12A75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6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0.17</v>
      </c>
      <c r="L2" s="4">
        <v>0.5</v>
      </c>
      <c r="M2" s="4">
        <v>0.5</v>
      </c>
      <c r="N2" s="4">
        <v>0.5</v>
      </c>
    </row>
    <row r="3" spans="1:14" x14ac:dyDescent="0.25">
      <c r="A3" s="1">
        <v>2017</v>
      </c>
      <c r="B3" s="1">
        <v>4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0.25</v>
      </c>
      <c r="M3" s="4">
        <v>0.25</v>
      </c>
      <c r="N3" s="4">
        <v>0.25</v>
      </c>
    </row>
    <row r="4" spans="1:14" x14ac:dyDescent="0.25">
      <c r="A4" s="1">
        <v>2018</v>
      </c>
      <c r="B4" s="1">
        <v>10</v>
      </c>
      <c r="C4" s="4">
        <v>0</v>
      </c>
      <c r="D4" s="4">
        <v>0</v>
      </c>
      <c r="E4" s="4">
        <v>0</v>
      </c>
      <c r="F4" s="4">
        <v>0.2</v>
      </c>
      <c r="G4" s="4">
        <v>0.2</v>
      </c>
      <c r="H4" s="4">
        <v>0.2</v>
      </c>
      <c r="I4" s="4">
        <v>0</v>
      </c>
      <c r="J4" s="4">
        <v>0</v>
      </c>
      <c r="K4" s="4">
        <v>0.2</v>
      </c>
      <c r="L4" s="4">
        <v>0.6</v>
      </c>
      <c r="M4" s="4">
        <v>0.8</v>
      </c>
      <c r="N4" s="4">
        <v>0.8</v>
      </c>
    </row>
    <row r="5" spans="1:14" x14ac:dyDescent="0.25">
      <c r="A5" s="1">
        <v>2019</v>
      </c>
      <c r="B5" s="1">
        <v>14</v>
      </c>
      <c r="C5" s="4">
        <v>0</v>
      </c>
      <c r="D5" s="4">
        <v>0</v>
      </c>
      <c r="E5" s="4">
        <v>0</v>
      </c>
      <c r="F5" s="4">
        <v>0</v>
      </c>
      <c r="G5" s="4">
        <f>4/14</f>
        <v>0.2857142857142857</v>
      </c>
      <c r="H5" s="4"/>
      <c r="I5" s="4">
        <v>0</v>
      </c>
      <c r="J5" s="4">
        <v>7.0000000000000007E-2</v>
      </c>
      <c r="K5" s="4">
        <v>7.0000000000000007E-2</v>
      </c>
      <c r="L5" s="4">
        <v>7.0000000000000007E-2</v>
      </c>
      <c r="M5" s="4">
        <v>0.5</v>
      </c>
      <c r="N5" s="4"/>
    </row>
    <row r="6" spans="1:14" x14ac:dyDescent="0.25">
      <c r="A6" s="1">
        <v>2020</v>
      </c>
      <c r="B6" s="1">
        <v>10</v>
      </c>
      <c r="C6" s="4">
        <v>0</v>
      </c>
      <c r="D6" s="4">
        <v>0</v>
      </c>
      <c r="E6" s="4">
        <v>0</v>
      </c>
      <c r="F6" s="4">
        <v>0.2</v>
      </c>
      <c r="G6" s="4"/>
      <c r="H6" s="4"/>
      <c r="I6" s="4">
        <v>0</v>
      </c>
      <c r="J6" s="4">
        <v>0</v>
      </c>
      <c r="K6" s="4">
        <v>0</v>
      </c>
      <c r="L6" s="4">
        <v>0.3</v>
      </c>
      <c r="M6" s="4"/>
      <c r="N6" s="4"/>
    </row>
    <row r="7" spans="1:14" x14ac:dyDescent="0.25">
      <c r="A7" s="1">
        <v>2021</v>
      </c>
      <c r="B7" s="1">
        <v>8</v>
      </c>
      <c r="C7" s="4">
        <v>0</v>
      </c>
      <c r="D7" s="4">
        <v>0</v>
      </c>
      <c r="E7" s="4">
        <f>1/8</f>
        <v>0.125</v>
      </c>
      <c r="F7" s="4"/>
      <c r="G7" s="4"/>
      <c r="H7" s="4"/>
      <c r="I7" s="4">
        <v>0</v>
      </c>
      <c r="J7" s="4">
        <v>0</v>
      </c>
      <c r="K7" s="4">
        <f>2/8</f>
        <v>0.25</v>
      </c>
      <c r="L7" s="4"/>
      <c r="M7" s="4"/>
      <c r="N7" s="4"/>
    </row>
    <row r="8" spans="1:14" x14ac:dyDescent="0.25">
      <c r="A8" s="1">
        <v>2022</v>
      </c>
      <c r="B8" s="1">
        <v>9</v>
      </c>
      <c r="C8" s="6">
        <v>0</v>
      </c>
      <c r="D8" s="6">
        <v>0</v>
      </c>
      <c r="E8" s="5"/>
      <c r="F8" s="5"/>
      <c r="G8" s="5"/>
      <c r="H8" s="5"/>
      <c r="I8" s="6">
        <v>0</v>
      </c>
      <c r="J8" s="6">
        <v>0</v>
      </c>
      <c r="K8" s="5"/>
      <c r="L8" s="5"/>
      <c r="M8" s="5"/>
      <c r="N8" s="5"/>
    </row>
    <row r="9" spans="1:14" x14ac:dyDescent="0.25">
      <c r="A9" s="1">
        <v>2023</v>
      </c>
      <c r="B9" s="1">
        <v>5</v>
      </c>
      <c r="C9" s="4">
        <v>0</v>
      </c>
      <c r="I9" s="4">
        <v>0</v>
      </c>
    </row>
    <row r="10" spans="1:14" s="8" customFormat="1" x14ac:dyDescent="0.25">
      <c r="A10" s="1">
        <v>2024</v>
      </c>
      <c r="B10" s="1">
        <v>1</v>
      </c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6</v>
      </c>
      <c r="C13" s="4">
        <v>0.83</v>
      </c>
      <c r="D13" s="4">
        <v>0.5</v>
      </c>
      <c r="E13" s="4">
        <v>0.33</v>
      </c>
      <c r="F13" s="4">
        <v>0.17</v>
      </c>
      <c r="G13" s="4">
        <v>0</v>
      </c>
      <c r="H13" s="4">
        <v>0</v>
      </c>
    </row>
    <row r="14" spans="1:14" x14ac:dyDescent="0.25">
      <c r="A14" s="1">
        <v>2017</v>
      </c>
      <c r="B14" s="1">
        <v>4</v>
      </c>
      <c r="C14" s="4">
        <v>0.5</v>
      </c>
      <c r="D14" s="4">
        <v>0.5</v>
      </c>
      <c r="E14" s="4">
        <v>0.25</v>
      </c>
      <c r="F14" s="4">
        <v>0.25</v>
      </c>
      <c r="G14" s="4">
        <v>0.5</v>
      </c>
      <c r="H14" s="4">
        <v>0</v>
      </c>
    </row>
    <row r="15" spans="1:14" x14ac:dyDescent="0.25">
      <c r="A15" s="1">
        <v>2018</v>
      </c>
      <c r="B15" s="1">
        <v>10</v>
      </c>
      <c r="C15" s="4">
        <v>0.9</v>
      </c>
      <c r="D15" s="4">
        <v>0.9</v>
      </c>
      <c r="E15" s="4">
        <v>0.9</v>
      </c>
      <c r="F15" s="4">
        <v>0.3</v>
      </c>
      <c r="G15" s="4">
        <v>0.1</v>
      </c>
      <c r="H15" s="4">
        <v>0.1</v>
      </c>
    </row>
    <row r="16" spans="1:14" x14ac:dyDescent="0.25">
      <c r="A16" s="1">
        <v>2019</v>
      </c>
      <c r="B16" s="1">
        <v>14</v>
      </c>
      <c r="C16" s="4">
        <v>0.71</v>
      </c>
      <c r="D16" s="4">
        <v>0.56999999999999995</v>
      </c>
      <c r="E16" s="4">
        <v>0.43</v>
      </c>
      <c r="F16" s="4">
        <v>0.14000000000000001</v>
      </c>
      <c r="G16" s="4">
        <v>0</v>
      </c>
      <c r="H16" s="4"/>
    </row>
    <row r="17" spans="1:8" x14ac:dyDescent="0.25">
      <c r="A17" s="1">
        <v>2020</v>
      </c>
      <c r="B17" s="1">
        <v>10</v>
      </c>
      <c r="C17" s="4">
        <v>0.5</v>
      </c>
      <c r="D17" s="4">
        <v>0.4</v>
      </c>
      <c r="E17" s="4">
        <v>0.3</v>
      </c>
      <c r="F17" s="4">
        <v>0.1</v>
      </c>
      <c r="G17" s="4"/>
      <c r="H17" s="4"/>
    </row>
    <row r="18" spans="1:8" x14ac:dyDescent="0.25">
      <c r="A18" s="1">
        <v>2021</v>
      </c>
      <c r="B18" s="1">
        <v>8</v>
      </c>
      <c r="C18" s="4">
        <v>0.75</v>
      </c>
      <c r="D18" s="4">
        <v>0.63</v>
      </c>
      <c r="E18" s="4">
        <v>0.5</v>
      </c>
      <c r="F18" s="4"/>
      <c r="G18" s="4"/>
      <c r="H18" s="4"/>
    </row>
    <row r="19" spans="1:8" x14ac:dyDescent="0.25">
      <c r="A19" s="1">
        <v>2022</v>
      </c>
      <c r="B19" s="1">
        <v>9</v>
      </c>
      <c r="C19" s="6">
        <v>0.89</v>
      </c>
      <c r="D19" s="6">
        <f>7/9</f>
        <v>0.77777777777777779</v>
      </c>
      <c r="E19" s="6"/>
      <c r="F19" s="6"/>
      <c r="G19" s="6"/>
      <c r="H19" s="6"/>
    </row>
    <row r="20" spans="1:8" x14ac:dyDescent="0.25">
      <c r="A20" s="1">
        <v>2023</v>
      </c>
      <c r="B20" s="1">
        <v>5</v>
      </c>
      <c r="C20" s="6">
        <f>3/5</f>
        <v>0.6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1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28E0-08F4-4A23-8B0D-C618D7AAF9A9}">
  <dimension ref="A1:N21"/>
  <sheetViews>
    <sheetView zoomScale="95" zoomScaleNormal="95"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35</v>
      </c>
      <c r="C2" s="4">
        <v>0</v>
      </c>
      <c r="D2" s="4">
        <v>0</v>
      </c>
      <c r="E2" s="4">
        <v>0</v>
      </c>
      <c r="F2" s="4">
        <v>0.2</v>
      </c>
      <c r="G2" s="4">
        <v>0.23</v>
      </c>
      <c r="H2" s="4">
        <v>0.23</v>
      </c>
      <c r="I2" s="4">
        <v>0</v>
      </c>
      <c r="J2" s="4">
        <v>0</v>
      </c>
      <c r="K2" s="4">
        <v>0.06</v>
      </c>
      <c r="L2" s="4">
        <v>0.51</v>
      </c>
      <c r="M2" s="4">
        <v>0.63</v>
      </c>
      <c r="N2" s="4">
        <v>0.63</v>
      </c>
    </row>
    <row r="3" spans="1:14" x14ac:dyDescent="0.25">
      <c r="A3" s="1">
        <v>2017</v>
      </c>
      <c r="B3" s="1">
        <v>29</v>
      </c>
      <c r="C3" s="4">
        <v>0</v>
      </c>
      <c r="D3" s="4">
        <v>0</v>
      </c>
      <c r="E3" s="4">
        <v>0.03</v>
      </c>
      <c r="F3" s="4">
        <v>0.24</v>
      </c>
      <c r="G3" s="4">
        <v>0.24</v>
      </c>
      <c r="H3" s="4">
        <v>0.24</v>
      </c>
      <c r="I3" s="4">
        <v>0</v>
      </c>
      <c r="J3" s="4">
        <v>0</v>
      </c>
      <c r="K3" s="4">
        <v>7.0000000000000007E-2</v>
      </c>
      <c r="L3" s="4">
        <v>0.66</v>
      </c>
      <c r="M3" s="4">
        <v>0.69</v>
      </c>
      <c r="N3" s="4">
        <v>0.72</v>
      </c>
    </row>
    <row r="4" spans="1:14" x14ac:dyDescent="0.25">
      <c r="A4" s="1">
        <v>2018</v>
      </c>
      <c r="B4" s="1">
        <v>23</v>
      </c>
      <c r="C4" s="4">
        <v>0</v>
      </c>
      <c r="D4" s="4">
        <v>0</v>
      </c>
      <c r="E4" s="4">
        <v>0</v>
      </c>
      <c r="F4" s="4">
        <v>0.17</v>
      </c>
      <c r="G4" s="4">
        <f>4/23</f>
        <v>0.17391304347826086</v>
      </c>
      <c r="H4" s="4">
        <f>4/23</f>
        <v>0.17391304347826086</v>
      </c>
      <c r="I4" s="4">
        <v>0</v>
      </c>
      <c r="J4" s="4">
        <v>0.04</v>
      </c>
      <c r="K4" s="4">
        <v>0.04</v>
      </c>
      <c r="L4" s="4">
        <v>0.35</v>
      </c>
      <c r="M4" s="4">
        <f>10/23</f>
        <v>0.43478260869565216</v>
      </c>
      <c r="N4" s="4">
        <f>10/23</f>
        <v>0.43478260869565216</v>
      </c>
    </row>
    <row r="5" spans="1:14" x14ac:dyDescent="0.25">
      <c r="A5" s="1">
        <v>2019</v>
      </c>
      <c r="B5" s="1">
        <v>38</v>
      </c>
      <c r="C5" s="4">
        <v>0</v>
      </c>
      <c r="D5" s="4">
        <v>0.03</v>
      </c>
      <c r="E5" s="4">
        <v>0.08</v>
      </c>
      <c r="F5" s="4">
        <v>0.13</v>
      </c>
      <c r="G5" s="4">
        <f>12/38</f>
        <v>0.31578947368421051</v>
      </c>
      <c r="H5" s="4"/>
      <c r="I5" s="4">
        <v>0</v>
      </c>
      <c r="J5" s="4">
        <v>0.03</v>
      </c>
      <c r="K5" s="4">
        <v>0.13</v>
      </c>
      <c r="L5" s="4">
        <v>0.24</v>
      </c>
      <c r="M5" s="4">
        <f>21/38</f>
        <v>0.55263157894736847</v>
      </c>
      <c r="N5" s="4"/>
    </row>
    <row r="6" spans="1:14" x14ac:dyDescent="0.25">
      <c r="A6" s="1">
        <v>2020</v>
      </c>
      <c r="B6" s="1">
        <v>31</v>
      </c>
      <c r="C6" s="4">
        <v>0</v>
      </c>
      <c r="D6" s="4">
        <v>0</v>
      </c>
      <c r="E6" s="4">
        <v>0</v>
      </c>
      <c r="F6" s="4">
        <f>7/31</f>
        <v>0.22580645161290322</v>
      </c>
      <c r="G6" s="4"/>
      <c r="H6" s="4"/>
      <c r="I6" s="4">
        <v>0</v>
      </c>
      <c r="J6" s="4">
        <v>0.03</v>
      </c>
      <c r="K6" s="4">
        <v>0.03</v>
      </c>
      <c r="L6" s="4">
        <f>18/31</f>
        <v>0.58064516129032262</v>
      </c>
      <c r="M6" s="4"/>
      <c r="N6" s="4"/>
    </row>
    <row r="7" spans="1:14" x14ac:dyDescent="0.25">
      <c r="A7" s="1">
        <v>2021</v>
      </c>
      <c r="B7" s="1">
        <v>17</v>
      </c>
      <c r="C7" s="4">
        <v>0</v>
      </c>
      <c r="D7" s="4">
        <v>0</v>
      </c>
      <c r="E7" s="4">
        <f>1/17</f>
        <v>5.8823529411764705E-2</v>
      </c>
      <c r="F7" s="4"/>
      <c r="G7" s="4"/>
      <c r="H7" s="4"/>
      <c r="I7" s="4">
        <v>0</v>
      </c>
      <c r="J7" s="4">
        <v>0</v>
      </c>
      <c r="K7" s="4">
        <f>1/17</f>
        <v>5.8823529411764705E-2</v>
      </c>
      <c r="L7" s="4"/>
      <c r="M7" s="4"/>
      <c r="N7" s="4"/>
    </row>
    <row r="8" spans="1:14" x14ac:dyDescent="0.25">
      <c r="A8" s="1">
        <v>2022</v>
      </c>
      <c r="B8" s="1">
        <v>15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20</v>
      </c>
      <c r="C9" s="4">
        <v>0</v>
      </c>
      <c r="D9" s="7"/>
      <c r="E9" s="7"/>
      <c r="F9" s="7"/>
      <c r="G9" s="7"/>
      <c r="H9" s="7"/>
      <c r="I9" s="4">
        <v>0</v>
      </c>
      <c r="J9" s="7"/>
      <c r="K9" s="7"/>
      <c r="L9" s="7"/>
      <c r="M9" s="7"/>
      <c r="N9" s="7"/>
    </row>
    <row r="10" spans="1:14" s="8" customFormat="1" x14ac:dyDescent="0.25">
      <c r="A10" s="1">
        <v>2024</v>
      </c>
      <c r="B10" s="1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35</v>
      </c>
      <c r="C13" s="4">
        <v>0.8</v>
      </c>
      <c r="D13" s="4">
        <v>0.69</v>
      </c>
      <c r="E13" s="4">
        <v>0.66</v>
      </c>
      <c r="F13" s="4">
        <v>0.17</v>
      </c>
      <c r="G13" s="4">
        <v>0.09</v>
      </c>
      <c r="H13" s="4">
        <v>0.17</v>
      </c>
    </row>
    <row r="14" spans="1:14" x14ac:dyDescent="0.25">
      <c r="A14" s="1">
        <v>2017</v>
      </c>
      <c r="B14" s="1">
        <v>29</v>
      </c>
      <c r="C14" s="4">
        <v>0.86</v>
      </c>
      <c r="D14" s="4">
        <v>0.86</v>
      </c>
      <c r="E14" s="4">
        <v>0.72</v>
      </c>
      <c r="F14" s="4">
        <v>0.17</v>
      </c>
      <c r="G14" s="4">
        <v>0.14000000000000001</v>
      </c>
      <c r="H14" s="4">
        <v>0.14000000000000001</v>
      </c>
    </row>
    <row r="15" spans="1:14" x14ac:dyDescent="0.25">
      <c r="A15" s="1">
        <v>2018</v>
      </c>
      <c r="B15" s="1">
        <v>23</v>
      </c>
      <c r="C15" s="4">
        <v>0.74</v>
      </c>
      <c r="D15" s="4">
        <v>0.48</v>
      </c>
      <c r="E15" s="4">
        <v>0.39</v>
      </c>
      <c r="F15" s="4">
        <v>0.22</v>
      </c>
      <c r="G15" s="4">
        <v>0.09</v>
      </c>
      <c r="H15" s="4">
        <f>1/23</f>
        <v>4.3478260869565216E-2</v>
      </c>
    </row>
    <row r="16" spans="1:14" x14ac:dyDescent="0.25">
      <c r="A16" s="1">
        <v>2019</v>
      </c>
      <c r="B16" s="1">
        <v>38</v>
      </c>
      <c r="C16" s="4">
        <v>0.61</v>
      </c>
      <c r="D16" s="4">
        <v>0.74</v>
      </c>
      <c r="E16" s="4">
        <v>0.76</v>
      </c>
      <c r="F16" s="4">
        <v>0.13</v>
      </c>
      <c r="G16" s="4">
        <f>4/38</f>
        <v>0.10526315789473684</v>
      </c>
      <c r="H16" s="4"/>
    </row>
    <row r="17" spans="1:8" x14ac:dyDescent="0.25">
      <c r="A17" s="1">
        <v>2020</v>
      </c>
      <c r="B17" s="1">
        <v>31</v>
      </c>
      <c r="C17" s="4">
        <v>0.77</v>
      </c>
      <c r="D17" s="4">
        <v>0.68</v>
      </c>
      <c r="E17" s="4">
        <v>0.52</v>
      </c>
      <c r="F17" s="4">
        <f>7/31</f>
        <v>0.22580645161290322</v>
      </c>
      <c r="G17" s="4"/>
      <c r="H17" s="4"/>
    </row>
    <row r="18" spans="1:8" x14ac:dyDescent="0.25">
      <c r="A18" s="1">
        <v>2021</v>
      </c>
      <c r="B18" s="1">
        <v>17</v>
      </c>
      <c r="C18" s="4">
        <v>0.77</v>
      </c>
      <c r="D18" s="4">
        <v>0.65</v>
      </c>
      <c r="E18" s="4">
        <f>8/17</f>
        <v>0.47058823529411764</v>
      </c>
      <c r="F18" s="4"/>
      <c r="G18" s="4"/>
      <c r="H18" s="4"/>
    </row>
    <row r="19" spans="1:8" x14ac:dyDescent="0.25">
      <c r="A19" s="1">
        <v>2022</v>
      </c>
      <c r="B19" s="1">
        <v>15</v>
      </c>
      <c r="C19" s="6">
        <f>13/15</f>
        <v>0.8666666666666667</v>
      </c>
      <c r="D19" s="6">
        <f>10/15</f>
        <v>0.66666666666666663</v>
      </c>
      <c r="E19" s="6"/>
      <c r="F19" s="6"/>
      <c r="G19" s="6"/>
      <c r="H19" s="6"/>
    </row>
    <row r="20" spans="1:8" x14ac:dyDescent="0.25">
      <c r="A20" s="1">
        <v>2023</v>
      </c>
      <c r="B20" s="1">
        <v>20</v>
      </c>
      <c r="C20" s="6">
        <f>19/20</f>
        <v>0.95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21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1ADC-8301-46F7-851A-3392A59F26EA}">
  <dimension ref="A1:N21"/>
  <sheetViews>
    <sheetView workbookViewId="0"/>
  </sheetViews>
  <sheetFormatPr defaultColWidth="15.85546875" defaultRowHeight="15" x14ac:dyDescent="0.25"/>
  <cols>
    <col min="1" max="16384" width="15.85546875" style="8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2023</v>
      </c>
      <c r="B2" s="1">
        <v>1</v>
      </c>
      <c r="C2" s="4">
        <v>0</v>
      </c>
      <c r="D2" s="4"/>
      <c r="E2" s="4"/>
      <c r="F2" s="4"/>
      <c r="G2" s="4"/>
      <c r="H2" s="4"/>
      <c r="I2" s="4">
        <v>0</v>
      </c>
      <c r="J2" s="4"/>
      <c r="K2" s="4"/>
      <c r="L2" s="4"/>
      <c r="M2" s="4"/>
      <c r="N2" s="4"/>
    </row>
    <row r="3" spans="1:14" x14ac:dyDescent="0.25">
      <c r="A3" s="1">
        <v>2024</v>
      </c>
      <c r="B3" s="1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0" customHeight="1" x14ac:dyDescent="0.25">
      <c r="A5" s="1" t="s">
        <v>106</v>
      </c>
      <c r="B5" s="2" t="s">
        <v>107</v>
      </c>
      <c r="C5" s="9" t="s">
        <v>120</v>
      </c>
      <c r="D5" s="9" t="s">
        <v>121</v>
      </c>
      <c r="E5" s="9" t="s">
        <v>122</v>
      </c>
      <c r="F5" s="9" t="s">
        <v>123</v>
      </c>
      <c r="G5" s="9" t="s">
        <v>124</v>
      </c>
      <c r="H5" s="9" t="s">
        <v>125</v>
      </c>
      <c r="I5" s="4"/>
      <c r="J5" s="4"/>
      <c r="K5" s="4"/>
      <c r="L5" s="4"/>
      <c r="M5" s="4"/>
      <c r="N5" s="4"/>
    </row>
    <row r="6" spans="1:14" x14ac:dyDescent="0.25">
      <c r="A6" s="1">
        <v>2023</v>
      </c>
      <c r="B6" s="1">
        <v>1</v>
      </c>
      <c r="C6" s="4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>
        <v>2024</v>
      </c>
      <c r="B7" s="1">
        <v>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1"/>
      <c r="B8" s="1"/>
      <c r="C8" s="6"/>
      <c r="D8" s="5"/>
      <c r="E8" s="5"/>
      <c r="F8" s="5"/>
      <c r="G8" s="5"/>
      <c r="H8" s="5"/>
      <c r="I8" s="6"/>
      <c r="J8" s="5"/>
      <c r="K8" s="5"/>
      <c r="L8" s="5"/>
      <c r="M8" s="5"/>
      <c r="N8" s="5"/>
    </row>
    <row r="9" spans="1:14" x14ac:dyDescent="0.25">
      <c r="A9" s="1"/>
      <c r="B9" s="1"/>
    </row>
    <row r="10" spans="1:14" x14ac:dyDescent="0.25">
      <c r="A10" s="1"/>
      <c r="B10" s="1"/>
    </row>
    <row r="11" spans="1:14" x14ac:dyDescent="0.25">
      <c r="A11" s="1"/>
      <c r="B11" s="1"/>
    </row>
    <row r="12" spans="1:14" x14ac:dyDescent="0.25">
      <c r="A12" s="1"/>
      <c r="B12" s="2"/>
      <c r="C12" s="2"/>
      <c r="D12" s="2"/>
      <c r="E12" s="2"/>
      <c r="F12" s="2"/>
      <c r="G12" s="2"/>
      <c r="H12" s="2"/>
    </row>
    <row r="13" spans="1:14" x14ac:dyDescent="0.25">
      <c r="A13" s="1"/>
      <c r="B13" s="1"/>
      <c r="C13" s="4"/>
      <c r="D13" s="4"/>
      <c r="E13" s="4"/>
      <c r="F13" s="4"/>
      <c r="G13" s="4"/>
      <c r="H13" s="4"/>
    </row>
    <row r="14" spans="1:14" x14ac:dyDescent="0.25">
      <c r="A14" s="1"/>
      <c r="B14" s="1"/>
      <c r="C14" s="4"/>
      <c r="D14" s="4"/>
      <c r="E14" s="4"/>
      <c r="F14" s="4"/>
      <c r="G14" s="4"/>
      <c r="H14" s="4"/>
    </row>
    <row r="15" spans="1:14" x14ac:dyDescent="0.25">
      <c r="A15" s="1"/>
      <c r="B15" s="1"/>
      <c r="C15" s="4"/>
      <c r="D15" s="4"/>
      <c r="E15" s="4"/>
      <c r="F15" s="4"/>
      <c r="G15" s="4"/>
      <c r="H15" s="4"/>
    </row>
    <row r="16" spans="1:14" x14ac:dyDescent="0.25">
      <c r="A16" s="1"/>
      <c r="B16" s="1"/>
      <c r="C16" s="4"/>
      <c r="D16" s="4"/>
      <c r="E16" s="4"/>
      <c r="F16" s="4"/>
      <c r="G16" s="4"/>
      <c r="H16" s="4"/>
    </row>
    <row r="17" spans="1:8" x14ac:dyDescent="0.25">
      <c r="A17" s="1"/>
      <c r="B17" s="1"/>
      <c r="C17" s="4"/>
      <c r="D17" s="4"/>
      <c r="E17" s="4"/>
      <c r="F17" s="4"/>
      <c r="G17" s="4"/>
      <c r="H17" s="4"/>
    </row>
    <row r="18" spans="1:8" x14ac:dyDescent="0.25">
      <c r="A18" s="1"/>
      <c r="B18" s="1"/>
      <c r="C18" s="4"/>
      <c r="D18" s="4"/>
      <c r="E18" s="4"/>
      <c r="F18" s="4"/>
      <c r="G18" s="4"/>
      <c r="H18" s="4"/>
    </row>
    <row r="19" spans="1:8" x14ac:dyDescent="0.25">
      <c r="A19" s="1"/>
      <c r="B19" s="1"/>
      <c r="C19" s="6"/>
      <c r="D19" s="5"/>
      <c r="E19" s="5"/>
      <c r="F19" s="5"/>
      <c r="G19" s="5"/>
      <c r="H19" s="5"/>
    </row>
    <row r="20" spans="1:8" x14ac:dyDescent="0.25">
      <c r="A20" s="1"/>
      <c r="B20" s="1"/>
    </row>
    <row r="21" spans="1:8" x14ac:dyDescent="0.25">
      <c r="A21" s="1"/>
      <c r="B21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9C92-CA06-4436-84F8-F0D9C337A59D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9</v>
      </c>
      <c r="C2" s="4">
        <v>0</v>
      </c>
      <c r="D2" s="4">
        <v>0</v>
      </c>
      <c r="E2" s="4">
        <v>0</v>
      </c>
      <c r="F2" s="4">
        <v>0.11</v>
      </c>
      <c r="G2" s="4">
        <v>0.22</v>
      </c>
      <c r="H2" s="4">
        <v>0.22</v>
      </c>
      <c r="I2" s="4">
        <v>0</v>
      </c>
      <c r="J2" s="4">
        <v>0</v>
      </c>
      <c r="K2" s="4">
        <v>0.33</v>
      </c>
      <c r="L2" s="4">
        <v>0.56000000000000005</v>
      </c>
      <c r="M2" s="4">
        <v>0.67</v>
      </c>
      <c r="N2" s="4">
        <v>0.67</v>
      </c>
    </row>
    <row r="3" spans="1:14" x14ac:dyDescent="0.25">
      <c r="A3" s="1">
        <v>2017</v>
      </c>
      <c r="B3" s="1">
        <v>6</v>
      </c>
      <c r="C3" s="4">
        <v>0</v>
      </c>
      <c r="D3" s="4">
        <v>0</v>
      </c>
      <c r="E3" s="4">
        <v>0.17</v>
      </c>
      <c r="F3" s="4">
        <v>0.17</v>
      </c>
      <c r="G3" s="4">
        <v>0.17</v>
      </c>
      <c r="H3" s="4">
        <v>0.17</v>
      </c>
      <c r="I3" s="4">
        <v>0</v>
      </c>
      <c r="J3" s="4">
        <v>0</v>
      </c>
      <c r="K3" s="4">
        <v>0.17</v>
      </c>
      <c r="L3" s="4">
        <v>0.17</v>
      </c>
      <c r="M3" s="4">
        <v>0.33</v>
      </c>
      <c r="N3" s="4">
        <v>0.5</v>
      </c>
    </row>
    <row r="4" spans="1:14" x14ac:dyDescent="0.25">
      <c r="A4" s="1">
        <v>2018</v>
      </c>
      <c r="B4" s="1">
        <v>4</v>
      </c>
      <c r="C4" s="4">
        <v>0</v>
      </c>
      <c r="D4" s="4">
        <v>0.25</v>
      </c>
      <c r="E4" s="4">
        <v>0.25</v>
      </c>
      <c r="F4" s="4">
        <v>0.25</v>
      </c>
      <c r="G4" s="4">
        <v>0.25</v>
      </c>
      <c r="H4" s="4">
        <v>0.25</v>
      </c>
      <c r="I4" s="4">
        <v>0</v>
      </c>
      <c r="J4" s="4">
        <v>0.25</v>
      </c>
      <c r="K4" s="4">
        <v>0.25</v>
      </c>
      <c r="L4" s="4">
        <v>0.75</v>
      </c>
      <c r="M4" s="4">
        <v>0.75</v>
      </c>
      <c r="N4" s="4">
        <v>0.75</v>
      </c>
    </row>
    <row r="5" spans="1:14" x14ac:dyDescent="0.25">
      <c r="A5" s="1">
        <v>2019</v>
      </c>
      <c r="B5" s="1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0.5</v>
      </c>
      <c r="L5" s="4">
        <v>1</v>
      </c>
      <c r="M5" s="4">
        <v>0.5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3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9</v>
      </c>
      <c r="C13" s="4">
        <v>0.67</v>
      </c>
      <c r="D13" s="4">
        <v>0.67</v>
      </c>
      <c r="E13" s="4">
        <v>0.44</v>
      </c>
      <c r="F13" s="4">
        <v>0.22</v>
      </c>
      <c r="G13" s="4">
        <v>0.11</v>
      </c>
      <c r="H13" s="4">
        <v>0</v>
      </c>
    </row>
    <row r="14" spans="1:14" x14ac:dyDescent="0.25">
      <c r="A14" s="1">
        <v>2017</v>
      </c>
      <c r="B14" s="1">
        <v>6</v>
      </c>
      <c r="C14" s="4">
        <v>0.83</v>
      </c>
      <c r="D14" s="4">
        <v>0.83</v>
      </c>
      <c r="E14" s="4">
        <v>0.67</v>
      </c>
      <c r="F14" s="4">
        <v>0.5</v>
      </c>
      <c r="G14" s="4">
        <v>0.33</v>
      </c>
      <c r="H14" s="4">
        <v>0</v>
      </c>
    </row>
    <row r="15" spans="1:14" x14ac:dyDescent="0.25">
      <c r="A15" s="1">
        <v>2018</v>
      </c>
      <c r="B15" s="1">
        <v>5</v>
      </c>
      <c r="C15" s="4">
        <v>1</v>
      </c>
      <c r="D15" s="4">
        <v>0.8</v>
      </c>
      <c r="E15" s="4">
        <v>0.6</v>
      </c>
      <c r="F15" s="4">
        <v>0.2</v>
      </c>
      <c r="G15" s="4">
        <v>0.2</v>
      </c>
      <c r="H15" s="4">
        <v>0.2</v>
      </c>
    </row>
    <row r="16" spans="1:14" x14ac:dyDescent="0.25">
      <c r="A16" s="1">
        <v>2019</v>
      </c>
      <c r="B16" s="1">
        <v>2</v>
      </c>
      <c r="C16" s="4">
        <v>0.5</v>
      </c>
      <c r="D16" s="4">
        <v>0.5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1</v>
      </c>
      <c r="D17" s="4">
        <v>1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3</v>
      </c>
      <c r="C19" s="6">
        <v>0.67</v>
      </c>
      <c r="D19" s="6">
        <v>0.67</v>
      </c>
      <c r="E19" s="6"/>
      <c r="F19" s="6"/>
      <c r="G19" s="6"/>
      <c r="H19" s="6"/>
    </row>
    <row r="20" spans="1:8" x14ac:dyDescent="0.25">
      <c r="A20" s="1">
        <v>2023</v>
      </c>
      <c r="B20" s="1">
        <v>1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1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B055-390F-4648-B726-CD3355DDBF7D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4">
        <v>0</v>
      </c>
      <c r="D9" s="7"/>
      <c r="E9" s="7"/>
      <c r="F9" s="7"/>
      <c r="G9" s="7"/>
      <c r="H9" s="7"/>
      <c r="I9" s="4">
        <v>0</v>
      </c>
      <c r="J9" s="7"/>
      <c r="K9" s="7"/>
      <c r="L9" s="7"/>
      <c r="M9" s="7"/>
      <c r="N9" s="7"/>
    </row>
    <row r="10" spans="1:14" s="8" customFormat="1" x14ac:dyDescent="0.25">
      <c r="A10" s="1">
        <v>2024</v>
      </c>
      <c r="B10" s="1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/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/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/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5"/>
      <c r="E19" s="5"/>
      <c r="F19" s="5"/>
      <c r="G19" s="5"/>
      <c r="H19" s="5"/>
    </row>
    <row r="20" spans="1:8" x14ac:dyDescent="0.25">
      <c r="A20" s="1">
        <v>2023</v>
      </c>
      <c r="B20" s="1">
        <v>1</v>
      </c>
      <c r="C20" s="4">
        <v>1</v>
      </c>
    </row>
    <row r="21" spans="1:8" x14ac:dyDescent="0.25">
      <c r="A21" s="1">
        <v>2024</v>
      </c>
      <c r="B21" s="1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BE5B-564A-4890-8C46-2133B10E8505}">
  <dimension ref="A1:N24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1</v>
      </c>
      <c r="N5" s="4"/>
    </row>
    <row r="6" spans="1:14" x14ac:dyDescent="0.25">
      <c r="A6" s="1">
        <v>2020</v>
      </c>
      <c r="B6" s="1">
        <v>2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3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4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1</v>
      </c>
      <c r="C16" s="4">
        <v>1</v>
      </c>
      <c r="D16" s="4">
        <v>1</v>
      </c>
      <c r="E16" s="4">
        <v>1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2</v>
      </c>
      <c r="C17" s="4">
        <v>1</v>
      </c>
      <c r="D17" s="4">
        <v>0.5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3</v>
      </c>
      <c r="C18" s="4">
        <v>0.67</v>
      </c>
      <c r="D18" s="4">
        <v>0.33</v>
      </c>
      <c r="E18" s="4">
        <v>0.33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4</v>
      </c>
      <c r="C20" s="4">
        <v>0.5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6</v>
      </c>
      <c r="C21" s="7"/>
      <c r="D21" s="7"/>
      <c r="E21" s="7"/>
      <c r="F21" s="7"/>
      <c r="G21" s="7"/>
      <c r="H21" s="7"/>
    </row>
    <row r="22" spans="1:8" x14ac:dyDescent="0.25">
      <c r="C22" s="7"/>
      <c r="D22" s="7"/>
      <c r="E22" s="7"/>
      <c r="F22" s="7"/>
      <c r="G22" s="7"/>
      <c r="H22" s="7"/>
    </row>
    <row r="23" spans="1:8" x14ac:dyDescent="0.25">
      <c r="C23" s="7"/>
      <c r="D23" s="7"/>
      <c r="E23" s="7"/>
      <c r="F23" s="7"/>
      <c r="G23" s="7"/>
      <c r="H23" s="7"/>
    </row>
    <row r="24" spans="1:8" x14ac:dyDescent="0.25">
      <c r="C24" s="7"/>
      <c r="D24" s="7"/>
      <c r="E24" s="7"/>
      <c r="F24" s="7"/>
      <c r="G24" s="7"/>
      <c r="H2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22CA-E67A-45EE-8FF6-2365E79FB9E2}">
  <dimension ref="A1:N21"/>
  <sheetViews>
    <sheetView zoomScale="82" zoomScaleNormal="82" workbookViewId="0">
      <selection activeCell="B9" sqref="B9"/>
    </sheetView>
  </sheetViews>
  <sheetFormatPr defaultRowHeight="15" x14ac:dyDescent="0.25"/>
  <cols>
    <col min="1" max="1" width="15.7109375" style="7" customWidth="1"/>
    <col min="2" max="14" width="15" style="7" customWidth="1"/>
  </cols>
  <sheetData>
    <row r="1" spans="1:14" ht="57.75" customHeight="1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4</v>
      </c>
      <c r="C2" s="4">
        <v>0</v>
      </c>
      <c r="D2" s="4">
        <v>0</v>
      </c>
      <c r="E2" s="4">
        <v>0</v>
      </c>
      <c r="F2" s="4">
        <v>0.25</v>
      </c>
      <c r="G2" s="4">
        <v>0.25</v>
      </c>
      <c r="H2" s="4">
        <v>0.25</v>
      </c>
      <c r="I2" s="4">
        <v>0</v>
      </c>
      <c r="J2" s="4">
        <v>0</v>
      </c>
      <c r="K2" s="4">
        <v>0</v>
      </c>
      <c r="L2" s="4">
        <v>0.5</v>
      </c>
      <c r="M2" s="4">
        <v>0.5</v>
      </c>
      <c r="N2" s="4">
        <v>0.5</v>
      </c>
    </row>
    <row r="3" spans="1:14" x14ac:dyDescent="0.25">
      <c r="A3" s="1">
        <v>2017</v>
      </c>
      <c r="B3" s="1">
        <v>5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0.2</v>
      </c>
      <c r="M3" s="4">
        <v>0.2</v>
      </c>
      <c r="N3" s="4">
        <v>0.2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5</v>
      </c>
      <c r="C5" s="4">
        <v>0</v>
      </c>
      <c r="D5" s="4">
        <v>0</v>
      </c>
      <c r="E5" s="4">
        <v>0</v>
      </c>
      <c r="F5" s="4">
        <v>0</v>
      </c>
      <c r="G5" s="4">
        <v>0.2</v>
      </c>
      <c r="H5" s="4"/>
      <c r="I5" s="4">
        <v>0</v>
      </c>
      <c r="J5" s="4">
        <v>0</v>
      </c>
      <c r="K5" s="4">
        <v>0.2</v>
      </c>
      <c r="L5" s="4">
        <v>0.2</v>
      </c>
      <c r="M5" s="4">
        <v>0.4</v>
      </c>
      <c r="N5" s="4"/>
    </row>
    <row r="6" spans="1:14" x14ac:dyDescent="0.25">
      <c r="A6" s="1">
        <v>2020</v>
      </c>
      <c r="B6" s="1">
        <v>2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0.5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4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2"/>
      <c r="J12" s="2"/>
      <c r="K12" s="2"/>
      <c r="L12" s="2"/>
      <c r="M12" s="2"/>
      <c r="N12" s="2"/>
    </row>
    <row r="13" spans="1:14" x14ac:dyDescent="0.25">
      <c r="A13" s="1">
        <v>2016</v>
      </c>
      <c r="B13" s="1">
        <v>4</v>
      </c>
      <c r="C13" s="4">
        <v>0.75</v>
      </c>
      <c r="D13" s="4">
        <v>0.5</v>
      </c>
      <c r="E13" s="4">
        <v>0.5</v>
      </c>
      <c r="F13" s="4">
        <v>0.25</v>
      </c>
      <c r="G13" s="4">
        <v>0</v>
      </c>
      <c r="H13" s="4">
        <v>0</v>
      </c>
      <c r="I13" s="4"/>
      <c r="J13" s="4"/>
      <c r="K13" s="4"/>
      <c r="L13" s="4"/>
      <c r="M13" s="4"/>
      <c r="N13" s="4"/>
    </row>
    <row r="14" spans="1:14" x14ac:dyDescent="0.25">
      <c r="A14" s="1">
        <v>2017</v>
      </c>
      <c r="B14" s="1">
        <v>5</v>
      </c>
      <c r="C14" s="4">
        <v>0.6</v>
      </c>
      <c r="D14" s="4">
        <v>0.4</v>
      </c>
      <c r="E14" s="4">
        <v>0.4</v>
      </c>
      <c r="F14" s="4">
        <v>0.2</v>
      </c>
      <c r="G14" s="4">
        <v>0.2</v>
      </c>
      <c r="H14" s="4">
        <v>0.2</v>
      </c>
      <c r="I14" s="4"/>
      <c r="J14" s="4"/>
      <c r="K14" s="4"/>
      <c r="L14" s="4"/>
      <c r="M14" s="4"/>
      <c r="N14" s="4"/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4"/>
      <c r="J15" s="4"/>
      <c r="K15" s="4"/>
      <c r="L15" s="4"/>
      <c r="M15" s="4"/>
      <c r="N15" s="4"/>
    </row>
    <row r="16" spans="1:14" x14ac:dyDescent="0.25">
      <c r="A16" s="1">
        <v>2019</v>
      </c>
      <c r="B16" s="1">
        <v>5</v>
      </c>
      <c r="C16" s="4">
        <v>0.4</v>
      </c>
      <c r="D16" s="4">
        <v>0.4</v>
      </c>
      <c r="E16" s="4">
        <v>0.2</v>
      </c>
      <c r="F16" s="4">
        <v>0</v>
      </c>
      <c r="G16" s="4">
        <v>0</v>
      </c>
      <c r="H16" s="4"/>
      <c r="I16" s="4"/>
      <c r="J16" s="4"/>
      <c r="K16" s="4"/>
      <c r="L16" s="4"/>
      <c r="M16" s="4"/>
      <c r="N16" s="4"/>
    </row>
    <row r="17" spans="1:14" x14ac:dyDescent="0.25">
      <c r="A17" s="1">
        <v>2020</v>
      </c>
      <c r="B17" s="1">
        <v>2</v>
      </c>
      <c r="C17" s="4">
        <v>1</v>
      </c>
      <c r="D17" s="4">
        <v>0.5</v>
      </c>
      <c r="E17" s="4">
        <v>0</v>
      </c>
      <c r="F17" s="4">
        <v>0</v>
      </c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">
        <v>2021</v>
      </c>
      <c r="B18" s="1">
        <v>1</v>
      </c>
      <c r="C18" s="4">
        <v>1</v>
      </c>
      <c r="D18" s="4">
        <v>1</v>
      </c>
      <c r="E18" s="4">
        <v>1</v>
      </c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">
        <v>2022</v>
      </c>
      <c r="B19" s="1">
        <v>2</v>
      </c>
      <c r="C19" s="6">
        <v>0</v>
      </c>
      <c r="D19" s="6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1">
        <v>2023</v>
      </c>
      <c r="B20" s="1">
        <v>4</v>
      </c>
      <c r="C20" s="6">
        <v>1</v>
      </c>
    </row>
    <row r="21" spans="1:14" x14ac:dyDescent="0.25">
      <c r="A21" s="7">
        <v>2024</v>
      </c>
      <c r="B21" s="7">
        <v>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C5939-1FDF-4034-8796-8A32372370C6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2</v>
      </c>
      <c r="C19" s="6">
        <v>0.5</v>
      </c>
      <c r="D19" s="6">
        <v>0.5</v>
      </c>
      <c r="E19" s="6"/>
      <c r="F19" s="6"/>
      <c r="G19" s="6"/>
      <c r="H19" s="6"/>
    </row>
    <row r="20" spans="1:8" x14ac:dyDescent="0.25">
      <c r="A20" s="1">
        <v>2023</v>
      </c>
      <c r="B20" s="1">
        <v>1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1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1417-57D8-4972-AAB1-760BDB0B2AF0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s="8" customFormat="1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1</v>
      </c>
      <c r="C20" s="6">
        <v>0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1</v>
      </c>
      <c r="C21" s="5"/>
      <c r="D21" s="5"/>
      <c r="E21" s="5"/>
      <c r="F21" s="5"/>
      <c r="G21" s="5"/>
      <c r="H21" s="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15BF-C22A-4D3B-8D38-A195CBD6786A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</v>
      </c>
      <c r="M3" s="4">
        <v>1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1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4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1</v>
      </c>
      <c r="C14" s="4">
        <v>1</v>
      </c>
      <c r="D14" s="4">
        <v>1</v>
      </c>
      <c r="E14" s="4">
        <v>1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1</v>
      </c>
      <c r="C16" s="4">
        <v>1</v>
      </c>
      <c r="D16" s="4">
        <v>1</v>
      </c>
      <c r="E16" s="4">
        <v>1</v>
      </c>
      <c r="F16" s="4">
        <v>1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4</v>
      </c>
      <c r="C18" s="4">
        <v>0.5</v>
      </c>
      <c r="D18" s="4">
        <v>0.5</v>
      </c>
      <c r="E18" s="4">
        <v>0.5</v>
      </c>
      <c r="F18" s="4"/>
      <c r="G18" s="4"/>
      <c r="H18" s="4"/>
    </row>
    <row r="19" spans="1:8" x14ac:dyDescent="0.25">
      <c r="A19" s="1">
        <v>2022</v>
      </c>
      <c r="B19" s="1">
        <v>1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901E-A6F4-4BA6-957D-1272B77D9B43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1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9FF8-2EB6-473E-92BE-C72C1674AB48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1</v>
      </c>
      <c r="D13" s="4">
        <v>1</v>
      </c>
      <c r="E13" s="4">
        <v>1</v>
      </c>
      <c r="F13" s="4">
        <v>1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1</v>
      </c>
      <c r="D17" s="4">
        <v>1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1</v>
      </c>
      <c r="C18" s="4">
        <v>1</v>
      </c>
      <c r="D18" s="4">
        <v>1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CA8A-8BFE-4250-9B47-6F3F00B05205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2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0.5</v>
      </c>
      <c r="M2" s="4">
        <v>0.5</v>
      </c>
      <c r="N2" s="4">
        <v>0.5</v>
      </c>
    </row>
    <row r="3" spans="1:14" x14ac:dyDescent="0.25">
      <c r="A3" s="1">
        <v>2017</v>
      </c>
      <c r="B3" s="1">
        <v>5</v>
      </c>
      <c r="C3" s="4">
        <v>0</v>
      </c>
      <c r="D3" s="4">
        <v>0</v>
      </c>
      <c r="E3" s="4">
        <v>0</v>
      </c>
      <c r="F3" s="4">
        <v>0</v>
      </c>
      <c r="G3" s="4">
        <v>0.2</v>
      </c>
      <c r="H3" s="4">
        <v>0.2</v>
      </c>
      <c r="I3" s="4">
        <v>0</v>
      </c>
      <c r="J3" s="4">
        <v>0</v>
      </c>
      <c r="K3" s="4">
        <v>0</v>
      </c>
      <c r="L3" s="4">
        <v>0.2</v>
      </c>
      <c r="M3" s="4">
        <v>0.4</v>
      </c>
      <c r="N3" s="4">
        <v>0.6</v>
      </c>
    </row>
    <row r="4" spans="1:14" x14ac:dyDescent="0.25">
      <c r="A4" s="1">
        <v>2018</v>
      </c>
      <c r="B4" s="1">
        <v>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0.5</v>
      </c>
      <c r="I4" s="4">
        <v>0</v>
      </c>
      <c r="J4" s="4">
        <v>0</v>
      </c>
      <c r="K4" s="4">
        <v>0</v>
      </c>
      <c r="L4" s="4">
        <v>0.5</v>
      </c>
      <c r="M4" s="4">
        <v>1</v>
      </c>
      <c r="N4" s="4">
        <v>1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0.5</v>
      </c>
      <c r="F7" s="4"/>
      <c r="G7" s="4"/>
      <c r="H7" s="4"/>
      <c r="I7" s="4">
        <v>0</v>
      </c>
      <c r="J7" s="4">
        <v>0</v>
      </c>
      <c r="K7" s="4">
        <v>0.5</v>
      </c>
      <c r="L7" s="4"/>
      <c r="M7" s="4"/>
      <c r="N7" s="4"/>
    </row>
    <row r="8" spans="1:14" x14ac:dyDescent="0.25">
      <c r="A8" s="1">
        <v>2022</v>
      </c>
      <c r="B8" s="1">
        <v>4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2</v>
      </c>
      <c r="C13" s="4">
        <v>0.5</v>
      </c>
      <c r="D13" s="4">
        <v>0.5</v>
      </c>
      <c r="E13" s="4">
        <v>0.5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5</v>
      </c>
      <c r="C14" s="4">
        <v>0.8</v>
      </c>
      <c r="D14" s="4">
        <v>0.4</v>
      </c>
      <c r="E14" s="4">
        <v>0.4</v>
      </c>
      <c r="F14" s="4">
        <v>0.2</v>
      </c>
      <c r="G14" s="4">
        <v>0</v>
      </c>
      <c r="H14" s="4">
        <v>0</v>
      </c>
    </row>
    <row r="15" spans="1:14" x14ac:dyDescent="0.25">
      <c r="A15" s="1">
        <v>2018</v>
      </c>
      <c r="B15" s="1">
        <v>2</v>
      </c>
      <c r="C15" s="4">
        <v>1</v>
      </c>
      <c r="D15" s="4">
        <v>1</v>
      </c>
      <c r="E15" s="4">
        <v>1</v>
      </c>
      <c r="F15" s="4">
        <v>0.5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2</v>
      </c>
      <c r="C18" s="4">
        <v>1</v>
      </c>
      <c r="D18" s="4">
        <v>1</v>
      </c>
      <c r="E18" s="4">
        <v>0.5</v>
      </c>
      <c r="F18" s="4"/>
      <c r="G18" s="4"/>
      <c r="H18" s="4"/>
    </row>
    <row r="19" spans="1:8" x14ac:dyDescent="0.25">
      <c r="A19" s="1">
        <v>2022</v>
      </c>
      <c r="B19" s="1">
        <v>4</v>
      </c>
      <c r="C19" s="6">
        <v>0.75</v>
      </c>
      <c r="D19" s="6">
        <v>0.75</v>
      </c>
      <c r="E19" s="6"/>
      <c r="F19" s="6"/>
      <c r="G19" s="6"/>
      <c r="H19" s="6"/>
    </row>
    <row r="20" spans="1:8" x14ac:dyDescent="0.25">
      <c r="A20" s="1">
        <v>2023</v>
      </c>
      <c r="B20" s="1">
        <v>2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3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39C6-9D28-41C6-AB8E-16BE9B6D1DC0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1</v>
      </c>
      <c r="M2" s="4">
        <v>1</v>
      </c>
      <c r="N2" s="4">
        <v>1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1</v>
      </c>
      <c r="D13" s="4">
        <v>1</v>
      </c>
      <c r="E13" s="4">
        <v>1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1</v>
      </c>
      <c r="D17" s="4">
        <v>1</v>
      </c>
      <c r="E17" s="4">
        <v>1</v>
      </c>
      <c r="F17" s="4">
        <v>1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1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2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DFBB-9B43-41DD-BEC1-6C616A5A350A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6"/>
      <c r="J12" s="6"/>
      <c r="K12" s="6"/>
      <c r="L12" s="6"/>
      <c r="M12" s="6"/>
      <c r="N12" s="6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7"/>
      <c r="J13" s="7"/>
      <c r="K13" s="7"/>
      <c r="L13" s="7"/>
      <c r="M13" s="7"/>
      <c r="N13" s="7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7"/>
      <c r="J14" s="7"/>
      <c r="K14" s="7"/>
      <c r="L14" s="7"/>
      <c r="M14" s="7"/>
      <c r="N14" s="7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7"/>
      <c r="J15" s="7"/>
      <c r="K15" s="7"/>
      <c r="L15" s="7"/>
      <c r="M15" s="7"/>
      <c r="N15" s="7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7"/>
      <c r="J16" s="7"/>
      <c r="K16" s="7"/>
      <c r="L16" s="7"/>
      <c r="M16" s="7"/>
      <c r="N16" s="7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7"/>
      <c r="J17" s="7"/>
      <c r="K17" s="7"/>
      <c r="L17" s="7"/>
      <c r="M17" s="7"/>
      <c r="N17" s="7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7"/>
      <c r="J18" s="7"/>
      <c r="K18" s="7"/>
      <c r="L18" s="7"/>
      <c r="M18" s="7"/>
      <c r="N18" s="7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7"/>
      <c r="J19" s="7"/>
      <c r="K19" s="7"/>
      <c r="L19" s="7"/>
      <c r="M19" s="7"/>
      <c r="N19" s="7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CE4F3-08B1-4C03-8626-ABE0A1B6901B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7</v>
      </c>
      <c r="C2" s="4">
        <v>0</v>
      </c>
      <c r="D2" s="4">
        <v>0</v>
      </c>
      <c r="E2" s="4">
        <v>0</v>
      </c>
      <c r="F2" s="4">
        <v>0.28999999999999998</v>
      </c>
      <c r="G2" s="4">
        <v>0.28999999999999998</v>
      </c>
      <c r="H2" s="4">
        <v>0.28999999999999998</v>
      </c>
      <c r="I2" s="4">
        <v>0</v>
      </c>
      <c r="J2" s="4">
        <v>0</v>
      </c>
      <c r="K2" s="4">
        <v>0</v>
      </c>
      <c r="L2" s="4">
        <v>0.43</v>
      </c>
      <c r="M2" s="4">
        <v>0.56999999999999995</v>
      </c>
      <c r="N2" s="4">
        <v>0.56999999999999995</v>
      </c>
    </row>
    <row r="3" spans="1:14" x14ac:dyDescent="0.25">
      <c r="A3" s="1">
        <v>2017</v>
      </c>
      <c r="B3" s="1">
        <v>5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0.2</v>
      </c>
      <c r="M3" s="4">
        <v>0.4</v>
      </c>
      <c r="N3" s="4">
        <v>0.6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0.33</v>
      </c>
      <c r="M4" s="4">
        <v>0.67</v>
      </c>
      <c r="N4" s="4">
        <v>0.67</v>
      </c>
    </row>
    <row r="5" spans="1:14" x14ac:dyDescent="0.25">
      <c r="A5" s="1">
        <v>2019</v>
      </c>
      <c r="B5" s="1">
        <v>8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f>1/8</f>
        <v>0.125</v>
      </c>
      <c r="N5" s="4"/>
    </row>
    <row r="6" spans="1:14" x14ac:dyDescent="0.25">
      <c r="A6" s="1">
        <v>2020</v>
      </c>
      <c r="B6" s="1">
        <v>5</v>
      </c>
      <c r="C6" s="4">
        <v>0</v>
      </c>
      <c r="D6" s="4">
        <v>0</v>
      </c>
      <c r="E6" s="4">
        <v>0</v>
      </c>
      <c r="F6" s="4">
        <v>0.4</v>
      </c>
      <c r="G6" s="4"/>
      <c r="H6" s="4"/>
      <c r="I6" s="4">
        <v>0</v>
      </c>
      <c r="J6" s="4">
        <v>0</v>
      </c>
      <c r="K6" s="4">
        <v>0</v>
      </c>
      <c r="L6" s="4">
        <v>0.4</v>
      </c>
      <c r="M6" s="4"/>
      <c r="N6" s="4"/>
    </row>
    <row r="7" spans="1:14" x14ac:dyDescent="0.25">
      <c r="A7" s="1">
        <v>2021</v>
      </c>
      <c r="B7" s="1">
        <v>5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9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5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7</v>
      </c>
      <c r="C13" s="4">
        <v>0.71</v>
      </c>
      <c r="D13" s="4">
        <v>0.71</v>
      </c>
      <c r="E13" s="4">
        <v>0.56999999999999995</v>
      </c>
      <c r="F13" s="4">
        <v>0.14000000000000001</v>
      </c>
      <c r="G13" s="4">
        <v>0</v>
      </c>
      <c r="H13" s="4">
        <v>0</v>
      </c>
    </row>
    <row r="14" spans="1:14" x14ac:dyDescent="0.25">
      <c r="A14" s="1">
        <v>2017</v>
      </c>
      <c r="B14" s="1">
        <v>5</v>
      </c>
      <c r="C14" s="4">
        <v>0.6</v>
      </c>
      <c r="D14" s="4">
        <v>0.6</v>
      </c>
      <c r="E14" s="4">
        <v>0.4</v>
      </c>
      <c r="F14" s="4">
        <v>0.4</v>
      </c>
      <c r="G14" s="4">
        <v>0</v>
      </c>
      <c r="H14" s="4">
        <v>0</v>
      </c>
    </row>
    <row r="15" spans="1:14" x14ac:dyDescent="0.25">
      <c r="A15" s="1">
        <v>2018</v>
      </c>
      <c r="B15" s="1">
        <v>3</v>
      </c>
      <c r="C15" s="4">
        <v>1</v>
      </c>
      <c r="D15" s="4">
        <v>1</v>
      </c>
      <c r="E15" s="4">
        <v>0.67</v>
      </c>
      <c r="F15" s="4">
        <v>0</v>
      </c>
      <c r="G15" s="4">
        <v>0.67</v>
      </c>
      <c r="H15" s="4">
        <f>1/3</f>
        <v>0.33333333333333331</v>
      </c>
    </row>
    <row r="16" spans="1:14" x14ac:dyDescent="0.25">
      <c r="A16" s="1">
        <v>2019</v>
      </c>
      <c r="B16" s="1">
        <v>8</v>
      </c>
      <c r="C16" s="4">
        <v>0.63</v>
      </c>
      <c r="D16" s="4">
        <v>0.38</v>
      </c>
      <c r="E16" s="4">
        <v>0.25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5</v>
      </c>
      <c r="C17" s="4">
        <v>0.6</v>
      </c>
      <c r="D17" s="4">
        <v>0.6</v>
      </c>
      <c r="E17" s="4">
        <v>0.4</v>
      </c>
      <c r="F17" s="4">
        <v>0</v>
      </c>
      <c r="G17" s="4"/>
      <c r="H17" s="4"/>
    </row>
    <row r="18" spans="1:8" x14ac:dyDescent="0.25">
      <c r="A18" s="1">
        <v>2021</v>
      </c>
      <c r="B18" s="1">
        <v>5</v>
      </c>
      <c r="C18" s="4">
        <v>0.6</v>
      </c>
      <c r="D18" s="4">
        <v>0.2</v>
      </c>
      <c r="E18" s="4">
        <v>0.2</v>
      </c>
      <c r="F18" s="4"/>
      <c r="G18" s="4"/>
      <c r="H18" s="4"/>
    </row>
    <row r="19" spans="1:8" x14ac:dyDescent="0.25">
      <c r="A19" s="1">
        <v>2022</v>
      </c>
      <c r="B19" s="1">
        <v>9</v>
      </c>
      <c r="C19" s="6">
        <v>0.89</v>
      </c>
      <c r="D19" s="6">
        <f>7/9</f>
        <v>0.77777777777777779</v>
      </c>
      <c r="E19" s="6"/>
      <c r="F19" s="6"/>
      <c r="G19" s="6"/>
      <c r="H19" s="6"/>
    </row>
    <row r="20" spans="1:8" x14ac:dyDescent="0.25">
      <c r="A20" s="1">
        <v>2023</v>
      </c>
      <c r="B20" s="1">
        <v>5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4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B335-BC03-4569-9661-52183F801B8B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0.67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3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3</v>
      </c>
      <c r="C16" s="4">
        <v>0.67</v>
      </c>
      <c r="D16" s="4">
        <v>0.67</v>
      </c>
      <c r="E16" s="4">
        <v>0.67</v>
      </c>
      <c r="F16" s="4">
        <v>0.33</v>
      </c>
      <c r="G16" s="4">
        <v>0</v>
      </c>
      <c r="H16" s="4"/>
    </row>
    <row r="17" spans="1:8" x14ac:dyDescent="0.25">
      <c r="A17" s="1">
        <v>2020</v>
      </c>
      <c r="B17" s="1">
        <v>1</v>
      </c>
      <c r="C17" s="4">
        <v>1</v>
      </c>
      <c r="D17" s="4">
        <v>1</v>
      </c>
      <c r="E17" s="4">
        <v>1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2</v>
      </c>
      <c r="C19" s="6">
        <v>0.5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3</v>
      </c>
      <c r="C20" s="4">
        <v>0.67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22F7-91D6-413E-B6E1-E983A86A40E9}">
  <dimension ref="A1:N21"/>
  <sheetViews>
    <sheetView zoomScale="91" zoomScaleNormal="91" workbookViewId="0"/>
  </sheetViews>
  <sheetFormatPr defaultRowHeight="15" x14ac:dyDescent="0.25"/>
  <cols>
    <col min="1" max="1" width="15.7109375" customWidth="1"/>
    <col min="2" max="2" width="15" customWidth="1"/>
    <col min="3" max="14" width="15" style="7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3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0.33</v>
      </c>
      <c r="L2" s="4">
        <v>0.67</v>
      </c>
      <c r="M2" s="4">
        <v>0.67</v>
      </c>
      <c r="N2" s="4">
        <v>0.67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3</v>
      </c>
      <c r="C5" s="4">
        <v>0</v>
      </c>
      <c r="D5" s="4">
        <v>0</v>
      </c>
      <c r="E5" s="4">
        <v>0</v>
      </c>
      <c r="F5" s="4">
        <v>0</v>
      </c>
      <c r="G5" s="4">
        <v>0.33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0.67</v>
      </c>
      <c r="N5" s="4"/>
    </row>
    <row r="6" spans="1:14" x14ac:dyDescent="0.25">
      <c r="A6" s="1">
        <v>2020</v>
      </c>
      <c r="B6" s="1">
        <v>3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0.33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4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4">
        <v>0</v>
      </c>
      <c r="I9" s="6">
        <v>0</v>
      </c>
    </row>
    <row r="10" spans="1:14" s="8" customFormat="1" x14ac:dyDescent="0.25">
      <c r="A10" s="1">
        <v>2024</v>
      </c>
      <c r="B10" s="1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3</v>
      </c>
      <c r="C13" s="4">
        <v>0.66700000000000004</v>
      </c>
      <c r="D13" s="4">
        <v>0.67</v>
      </c>
      <c r="E13" s="4">
        <v>0.67</v>
      </c>
      <c r="F13" s="4">
        <v>0.67</v>
      </c>
      <c r="G13" s="4">
        <v>0.33</v>
      </c>
      <c r="H13" s="4">
        <v>0.33</v>
      </c>
    </row>
    <row r="14" spans="1:14" x14ac:dyDescent="0.25">
      <c r="A14" s="1">
        <v>2017</v>
      </c>
      <c r="B14" s="1">
        <v>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3</v>
      </c>
      <c r="C16" s="4">
        <v>1</v>
      </c>
      <c r="D16" s="4">
        <v>1</v>
      </c>
      <c r="E16" s="4">
        <v>1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3</v>
      </c>
      <c r="C17" s="4">
        <v>0.33</v>
      </c>
      <c r="D17" s="4">
        <v>0.67</v>
      </c>
      <c r="E17" s="4">
        <v>0.33</v>
      </c>
      <c r="F17" s="4">
        <v>0.33</v>
      </c>
      <c r="G17" s="4"/>
      <c r="H17" s="4"/>
    </row>
    <row r="18" spans="1:8" x14ac:dyDescent="0.25">
      <c r="A18" s="1">
        <v>2021</v>
      </c>
      <c r="B18" s="1">
        <v>2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1</v>
      </c>
      <c r="C19" s="6">
        <v>1</v>
      </c>
      <c r="D19" s="6">
        <v>1</v>
      </c>
      <c r="E19" s="6"/>
      <c r="F19" s="6"/>
      <c r="G19" s="6"/>
      <c r="H19" s="6"/>
    </row>
    <row r="20" spans="1:8" x14ac:dyDescent="0.25">
      <c r="A20" s="1">
        <v>2023</v>
      </c>
      <c r="B20" s="1">
        <v>1</v>
      </c>
      <c r="C20" s="4">
        <v>0</v>
      </c>
    </row>
    <row r="21" spans="1:8" x14ac:dyDescent="0.25">
      <c r="A21" s="1">
        <v>2024</v>
      </c>
      <c r="B21" s="1"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66B6-8FBC-417D-AA40-FF47B93931AE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3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2</v>
      </c>
      <c r="C19" s="6">
        <v>0.5</v>
      </c>
      <c r="D19" s="6">
        <v>1</v>
      </c>
      <c r="E19" s="6"/>
      <c r="F19" s="6"/>
      <c r="G19" s="6"/>
      <c r="H19" s="6"/>
    </row>
    <row r="20" spans="1:8" x14ac:dyDescent="0.25">
      <c r="A20" s="1">
        <v>2023</v>
      </c>
      <c r="B20" s="1">
        <v>3</v>
      </c>
      <c r="C20" s="4">
        <v>0.67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8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532D-BD77-41B4-B21F-F9C70EFEF84F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0.5</v>
      </c>
      <c r="L3" s="4">
        <v>0.5</v>
      </c>
      <c r="M3" s="4">
        <v>0.5</v>
      </c>
      <c r="N3" s="4">
        <v>0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1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0.5</v>
      </c>
      <c r="F7" s="4"/>
      <c r="G7" s="4"/>
      <c r="H7" s="4"/>
      <c r="I7" s="4">
        <v>0</v>
      </c>
      <c r="J7" s="4">
        <v>0</v>
      </c>
      <c r="K7" s="4">
        <v>0.5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4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1</v>
      </c>
      <c r="D13" s="4">
        <v>0</v>
      </c>
      <c r="E13" s="4">
        <v>1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2</v>
      </c>
      <c r="C14" s="4">
        <v>1</v>
      </c>
      <c r="D14" s="4">
        <v>1</v>
      </c>
      <c r="E14" s="4">
        <v>1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3</v>
      </c>
      <c r="C15" s="4">
        <v>0.67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1</v>
      </c>
      <c r="E17" s="4">
        <v>1</v>
      </c>
      <c r="F17" s="4">
        <v>1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2</v>
      </c>
      <c r="C18" s="4">
        <v>0.5</v>
      </c>
      <c r="D18" s="4">
        <v>0.5</v>
      </c>
      <c r="E18" s="4">
        <v>0.5</v>
      </c>
      <c r="F18" s="4"/>
      <c r="G18" s="4"/>
      <c r="H18" s="4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4</v>
      </c>
      <c r="C20" s="4">
        <v>0.75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1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CEA2-0204-4140-A586-661F9ED87E17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4</v>
      </c>
      <c r="C2" s="4">
        <v>0</v>
      </c>
      <c r="D2" s="4">
        <v>0.5</v>
      </c>
      <c r="E2" s="4">
        <v>0.5</v>
      </c>
      <c r="F2" s="4">
        <v>0.5</v>
      </c>
      <c r="G2" s="4">
        <v>0.5</v>
      </c>
      <c r="H2" s="4">
        <v>0.5</v>
      </c>
      <c r="I2" s="4">
        <v>0</v>
      </c>
      <c r="J2" s="4">
        <v>0.5</v>
      </c>
      <c r="K2" s="4">
        <v>0.75</v>
      </c>
      <c r="L2" s="4">
        <v>1</v>
      </c>
      <c r="M2" s="4">
        <v>1</v>
      </c>
      <c r="N2" s="4">
        <v>1</v>
      </c>
    </row>
    <row r="3" spans="1:14" x14ac:dyDescent="0.25">
      <c r="A3" s="1">
        <v>2017</v>
      </c>
      <c r="B3" s="1">
        <v>3</v>
      </c>
      <c r="C3" s="4">
        <v>0</v>
      </c>
      <c r="D3" s="4">
        <v>0</v>
      </c>
      <c r="E3" s="4">
        <v>0.33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0.33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0.33</v>
      </c>
      <c r="L4" s="4">
        <v>0.67</v>
      </c>
      <c r="M4" s="4">
        <v>0</v>
      </c>
      <c r="N4" s="4">
        <v>0</v>
      </c>
    </row>
    <row r="5" spans="1:14" x14ac:dyDescent="0.25">
      <c r="A5" s="1">
        <v>2019</v>
      </c>
      <c r="B5" s="1">
        <v>5</v>
      </c>
      <c r="C5" s="4">
        <v>0</v>
      </c>
      <c r="D5" s="4">
        <v>0</v>
      </c>
      <c r="E5" s="4">
        <v>0</v>
      </c>
      <c r="F5" s="4">
        <v>0</v>
      </c>
      <c r="G5" s="4">
        <v>0.4</v>
      </c>
      <c r="H5" s="4"/>
      <c r="I5" s="4">
        <v>0</v>
      </c>
      <c r="J5" s="4">
        <v>0</v>
      </c>
      <c r="K5" s="4">
        <v>0.2</v>
      </c>
      <c r="L5" s="4">
        <v>0.4</v>
      </c>
      <c r="M5" s="4">
        <v>0.6</v>
      </c>
      <c r="N5" s="4"/>
    </row>
    <row r="6" spans="1:14" x14ac:dyDescent="0.25">
      <c r="A6" s="1">
        <v>2020</v>
      </c>
      <c r="B6" s="1">
        <v>3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0.5</v>
      </c>
      <c r="F7" s="4"/>
      <c r="G7" s="4"/>
      <c r="H7" s="4"/>
      <c r="I7" s="4">
        <v>0</v>
      </c>
      <c r="J7" s="4">
        <v>0</v>
      </c>
      <c r="K7" s="4">
        <v>0.5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4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4</v>
      </c>
      <c r="C13" s="4">
        <v>1</v>
      </c>
      <c r="D13" s="4">
        <v>0.5</v>
      </c>
      <c r="E13" s="4">
        <v>0.25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3</v>
      </c>
      <c r="C14" s="4">
        <v>0.67</v>
      </c>
      <c r="D14" s="4">
        <v>0.67</v>
      </c>
      <c r="E14" s="4">
        <v>0.33</v>
      </c>
      <c r="F14" s="4">
        <v>0.33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5</v>
      </c>
      <c r="C16" s="4">
        <v>0.8</v>
      </c>
      <c r="D16" s="4">
        <v>0.6</v>
      </c>
      <c r="E16" s="4">
        <v>0.4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3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2</v>
      </c>
      <c r="C18" s="4">
        <v>1</v>
      </c>
      <c r="D18" s="4">
        <v>0.5</v>
      </c>
      <c r="E18" s="4">
        <v>0.5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2</v>
      </c>
      <c r="C19" s="6">
        <v>0.5</v>
      </c>
      <c r="D19" s="6">
        <v>0.5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4</v>
      </c>
      <c r="C20" s="4">
        <v>0.75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4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9AE7-1636-475B-AEA5-05CCD9DFE0BE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FFA6C-105F-41EC-98BA-6BFEF26EDFCE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15</v>
      </c>
      <c r="C2" s="4">
        <v>0</v>
      </c>
      <c r="D2" s="4">
        <v>0</v>
      </c>
      <c r="E2" s="4">
        <v>0</v>
      </c>
      <c r="F2" s="4">
        <v>0.2</v>
      </c>
      <c r="G2" s="4">
        <v>0.2</v>
      </c>
      <c r="H2" s="4">
        <v>0.2</v>
      </c>
      <c r="I2" s="4">
        <v>0</v>
      </c>
      <c r="J2" s="4">
        <v>0</v>
      </c>
      <c r="K2" s="4">
        <v>0</v>
      </c>
      <c r="L2" s="4">
        <v>0.27</v>
      </c>
      <c r="M2" s="4">
        <v>0.27</v>
      </c>
      <c r="N2" s="4">
        <v>0.27</v>
      </c>
    </row>
    <row r="3" spans="1:14" x14ac:dyDescent="0.25">
      <c r="A3" s="1">
        <v>2017</v>
      </c>
      <c r="B3" s="1">
        <v>13</v>
      </c>
      <c r="C3" s="4">
        <v>0</v>
      </c>
      <c r="D3" s="4">
        <v>0</v>
      </c>
      <c r="E3" s="4">
        <v>0.15</v>
      </c>
      <c r="F3" s="4">
        <v>0.31</v>
      </c>
      <c r="G3" s="4">
        <v>0.31</v>
      </c>
      <c r="H3" s="4">
        <v>0.31</v>
      </c>
      <c r="I3" s="4">
        <v>0</v>
      </c>
      <c r="J3" s="4">
        <v>0.08</v>
      </c>
      <c r="K3" s="4">
        <v>0.23</v>
      </c>
      <c r="L3" s="4">
        <v>0.46</v>
      </c>
      <c r="M3" s="4">
        <v>0.46</v>
      </c>
      <c r="N3" s="4">
        <v>0.46</v>
      </c>
    </row>
    <row r="4" spans="1:14" x14ac:dyDescent="0.25">
      <c r="A4" s="1">
        <v>2018</v>
      </c>
      <c r="B4" s="1">
        <v>20</v>
      </c>
      <c r="C4" s="4">
        <v>0</v>
      </c>
      <c r="D4" s="4">
        <v>0.05</v>
      </c>
      <c r="E4" s="4">
        <v>0.15</v>
      </c>
      <c r="F4" s="4">
        <v>0.25</v>
      </c>
      <c r="G4" s="4">
        <v>0.3</v>
      </c>
      <c r="H4" s="4">
        <f>6/20</f>
        <v>0.3</v>
      </c>
      <c r="I4" s="4">
        <v>0</v>
      </c>
      <c r="J4" s="4">
        <v>0.05</v>
      </c>
      <c r="K4" s="4">
        <v>0.2</v>
      </c>
      <c r="L4" s="4">
        <v>0.4</v>
      </c>
      <c r="M4" s="4">
        <v>0.45</v>
      </c>
      <c r="N4" s="4">
        <f>9/20</f>
        <v>0.45</v>
      </c>
    </row>
    <row r="5" spans="1:14" x14ac:dyDescent="0.25">
      <c r="A5" s="1">
        <v>2019</v>
      </c>
      <c r="B5" s="1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f>1/11</f>
        <v>9.0909090909090912E-2</v>
      </c>
      <c r="N5" s="4"/>
    </row>
    <row r="6" spans="1:14" x14ac:dyDescent="0.25">
      <c r="A6" s="1">
        <v>2020</v>
      </c>
      <c r="B6" s="1">
        <v>20</v>
      </c>
      <c r="C6" s="4">
        <v>0</v>
      </c>
      <c r="D6" s="4">
        <v>0</v>
      </c>
      <c r="E6" s="4">
        <v>0</v>
      </c>
      <c r="F6" s="4">
        <f>6/20</f>
        <v>0.3</v>
      </c>
      <c r="G6" s="4"/>
      <c r="H6" s="4"/>
      <c r="I6" s="4">
        <v>0</v>
      </c>
      <c r="J6" s="4">
        <v>0</v>
      </c>
      <c r="K6" s="4">
        <v>0</v>
      </c>
      <c r="L6" s="4">
        <v>0.5</v>
      </c>
      <c r="M6" s="4"/>
      <c r="N6" s="4"/>
    </row>
    <row r="7" spans="1:14" x14ac:dyDescent="0.25">
      <c r="A7" s="1">
        <v>2021</v>
      </c>
      <c r="B7" s="1">
        <v>15</v>
      </c>
      <c r="C7" s="4">
        <v>0</v>
      </c>
      <c r="D7" s="4">
        <v>0</v>
      </c>
      <c r="E7" s="4">
        <v>0.2</v>
      </c>
      <c r="F7" s="4"/>
      <c r="G7" s="4"/>
      <c r="H7" s="4"/>
      <c r="I7" s="4">
        <v>0</v>
      </c>
      <c r="J7" s="4">
        <v>0</v>
      </c>
      <c r="K7" s="4">
        <f>3/15</f>
        <v>0.2</v>
      </c>
      <c r="L7" s="4"/>
      <c r="M7" s="4"/>
      <c r="N7" s="4"/>
    </row>
    <row r="8" spans="1:14" x14ac:dyDescent="0.25">
      <c r="A8" s="1">
        <v>2022</v>
      </c>
      <c r="B8" s="1">
        <v>15</v>
      </c>
      <c r="C8" s="6">
        <v>0</v>
      </c>
      <c r="D8" s="6">
        <f>2/15</f>
        <v>0.13333333333333333</v>
      </c>
      <c r="E8" s="6"/>
      <c r="F8" s="6"/>
      <c r="G8" s="6"/>
      <c r="H8" s="6"/>
      <c r="I8" s="6">
        <v>0</v>
      </c>
      <c r="J8" s="6">
        <f>2/15</f>
        <v>0.13333333333333333</v>
      </c>
      <c r="K8" s="6"/>
      <c r="L8" s="6"/>
      <c r="M8" s="6"/>
      <c r="N8" s="6"/>
    </row>
    <row r="9" spans="1:14" s="8" customFormat="1" x14ac:dyDescent="0.25">
      <c r="A9" s="1">
        <v>2023</v>
      </c>
      <c r="B9" s="1">
        <v>18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x14ac:dyDescent="0.25">
      <c r="A10" s="1">
        <v>2024</v>
      </c>
      <c r="B10" s="1">
        <v>10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15</v>
      </c>
      <c r="C13" s="4">
        <v>0.53</v>
      </c>
      <c r="D13" s="4">
        <v>0.25</v>
      </c>
      <c r="E13" s="4">
        <v>0.25</v>
      </c>
      <c r="F13" s="4">
        <v>7.0000000000000007E-2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13</v>
      </c>
      <c r="C14" s="4">
        <v>0.69</v>
      </c>
      <c r="D14" s="4">
        <v>0.54</v>
      </c>
      <c r="E14" s="4">
        <v>0.31</v>
      </c>
      <c r="F14" s="4">
        <v>0.15</v>
      </c>
      <c r="G14" s="4">
        <v>0.15</v>
      </c>
      <c r="H14" s="4">
        <v>0.77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20</v>
      </c>
      <c r="C15" s="4">
        <v>0.65</v>
      </c>
      <c r="D15" s="4">
        <v>0.6</v>
      </c>
      <c r="E15" s="4">
        <v>0.5</v>
      </c>
      <c r="F15" s="4">
        <v>0.15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11</v>
      </c>
      <c r="C16" s="4">
        <v>0.45</v>
      </c>
      <c r="D16" s="4">
        <v>0.09</v>
      </c>
      <c r="E16" s="4">
        <v>0.09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20</v>
      </c>
      <c r="C17" s="4">
        <v>0.75</v>
      </c>
      <c r="D17" s="4">
        <v>0.6</v>
      </c>
      <c r="E17" s="4">
        <v>0.4</v>
      </c>
      <c r="F17" s="4">
        <f>3/20</f>
        <v>0.15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15</v>
      </c>
      <c r="C18" s="4">
        <v>0.67</v>
      </c>
      <c r="D18" s="4">
        <v>0.27</v>
      </c>
      <c r="E18" s="4">
        <f>3/15</f>
        <v>0.2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15</v>
      </c>
      <c r="C19" s="6">
        <v>0.67</v>
      </c>
      <c r="D19" s="6">
        <f>7/15</f>
        <v>0.46666666666666667</v>
      </c>
      <c r="E19" s="6"/>
      <c r="F19" s="6"/>
      <c r="G19" s="6"/>
      <c r="H19" s="6"/>
    </row>
    <row r="20" spans="1:14" x14ac:dyDescent="0.25">
      <c r="A20" s="1">
        <v>2023</v>
      </c>
      <c r="B20" s="1">
        <v>18</v>
      </c>
      <c r="C20" s="6">
        <f>10/18</f>
        <v>0.55555555555555558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10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577E9-7F23-40BE-8473-ED21FC0909C5}">
  <dimension ref="A1:N5"/>
  <sheetViews>
    <sheetView workbookViewId="0"/>
  </sheetViews>
  <sheetFormatPr defaultRowHeight="15" x14ac:dyDescent="0.25"/>
  <cols>
    <col min="1" max="1" width="15.7109375" style="8" customWidth="1"/>
    <col min="2" max="14" width="15" style="8" customWidth="1"/>
    <col min="15" max="16384" width="9.140625" style="8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2024</v>
      </c>
      <c r="B2" s="1">
        <v>1</v>
      </c>
      <c r="C2" s="6">
        <v>0</v>
      </c>
      <c r="D2" s="6"/>
      <c r="E2" s="6"/>
      <c r="F2" s="6"/>
      <c r="G2" s="6"/>
      <c r="H2" s="6"/>
      <c r="I2" s="6">
        <v>0</v>
      </c>
      <c r="J2" s="6"/>
      <c r="K2" s="6"/>
      <c r="L2" s="6"/>
      <c r="M2" s="6"/>
      <c r="N2" s="6"/>
    </row>
    <row r="3" spans="1:14" x14ac:dyDescent="0.25">
      <c r="A3" s="1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0" x14ac:dyDescent="0.25">
      <c r="A4" s="1" t="s">
        <v>106</v>
      </c>
      <c r="B4" s="2" t="s">
        <v>107</v>
      </c>
      <c r="C4" s="2" t="s">
        <v>120</v>
      </c>
      <c r="D4" s="2" t="s">
        <v>121</v>
      </c>
      <c r="E4" s="2" t="s">
        <v>122</v>
      </c>
      <c r="F4" s="2" t="s">
        <v>123</v>
      </c>
      <c r="G4" s="2" t="s">
        <v>124</v>
      </c>
      <c r="H4" s="2" t="s">
        <v>125</v>
      </c>
      <c r="I4" s="5"/>
      <c r="J4" s="5"/>
      <c r="K4" s="5"/>
      <c r="L4" s="5"/>
      <c r="M4" s="5"/>
      <c r="N4" s="5"/>
    </row>
    <row r="5" spans="1:14" x14ac:dyDescent="0.25">
      <c r="A5" s="1">
        <v>2024</v>
      </c>
      <c r="B5" s="1">
        <v>1</v>
      </c>
      <c r="C5" s="6">
        <v>1</v>
      </c>
      <c r="D5" s="6"/>
      <c r="E5" s="6"/>
      <c r="F5" s="6"/>
      <c r="G5" s="6"/>
      <c r="H5" s="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D909-B170-49E6-9816-F95A52E96180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2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0.5</v>
      </c>
      <c r="N2" s="4">
        <v>0.5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0.33</v>
      </c>
      <c r="G4" s="4">
        <v>0.33</v>
      </c>
      <c r="H4" s="4">
        <v>0.33</v>
      </c>
      <c r="I4" s="4">
        <v>0</v>
      </c>
      <c r="J4" s="4">
        <v>0</v>
      </c>
      <c r="K4" s="4">
        <v>0</v>
      </c>
      <c r="L4" s="4">
        <v>0.67</v>
      </c>
      <c r="M4" s="4">
        <v>0.67</v>
      </c>
      <c r="N4" s="4">
        <v>0.67</v>
      </c>
    </row>
    <row r="5" spans="1:14" x14ac:dyDescent="0.25">
      <c r="A5" s="1">
        <v>2019</v>
      </c>
      <c r="B5" s="1">
        <v>3</v>
      </c>
      <c r="C5" s="4">
        <v>0</v>
      </c>
      <c r="D5" s="4">
        <v>0</v>
      </c>
      <c r="E5" s="4">
        <v>0</v>
      </c>
      <c r="F5" s="4">
        <v>0</v>
      </c>
      <c r="G5" s="4">
        <v>0.33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0.67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3</v>
      </c>
      <c r="C7" s="4">
        <v>0</v>
      </c>
      <c r="D7" s="4">
        <v>0</v>
      </c>
      <c r="E7" s="4">
        <v>0.33</v>
      </c>
      <c r="F7" s="4"/>
      <c r="G7" s="4"/>
      <c r="H7" s="4"/>
      <c r="I7" s="4">
        <v>0</v>
      </c>
      <c r="J7" s="4">
        <v>0</v>
      </c>
      <c r="K7" s="4">
        <v>0.33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2</v>
      </c>
      <c r="C13" s="4">
        <v>0.5</v>
      </c>
      <c r="D13" s="4">
        <v>0.5</v>
      </c>
      <c r="E13" s="4">
        <v>0.5</v>
      </c>
      <c r="F13" s="4">
        <v>0.5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1</v>
      </c>
      <c r="D14" s="4">
        <v>1</v>
      </c>
      <c r="E14" s="4">
        <v>0</v>
      </c>
      <c r="F14" s="4">
        <v>0</v>
      </c>
      <c r="G14" s="4">
        <v>1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3</v>
      </c>
      <c r="C15" s="4">
        <v>0.67</v>
      </c>
      <c r="D15" s="4">
        <v>0.67</v>
      </c>
      <c r="E15" s="4">
        <v>0.67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3</v>
      </c>
      <c r="C16" s="4">
        <v>0.67</v>
      </c>
      <c r="D16" s="4">
        <v>0.67</v>
      </c>
      <c r="E16" s="4">
        <v>0.67</v>
      </c>
      <c r="F16" s="4">
        <v>0.33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1</v>
      </c>
      <c r="E17" s="4">
        <v>1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3</v>
      </c>
      <c r="C18" s="4">
        <v>0.33</v>
      </c>
      <c r="D18" s="4">
        <v>0.33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2</v>
      </c>
      <c r="C19" s="6">
        <v>1</v>
      </c>
      <c r="D19" s="6">
        <v>1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2</v>
      </c>
      <c r="C20" s="4">
        <v>0.5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39B0-0DBB-49AF-933A-4C3E0741C244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3</v>
      </c>
      <c r="C3" s="4">
        <v>0</v>
      </c>
      <c r="D3" s="4">
        <v>0</v>
      </c>
      <c r="E3" s="4">
        <v>0.33</v>
      </c>
      <c r="F3" s="4">
        <v>0.67</v>
      </c>
      <c r="G3" s="4">
        <v>0.67</v>
      </c>
      <c r="H3" s="4">
        <v>0.67</v>
      </c>
      <c r="I3" s="4">
        <v>0</v>
      </c>
      <c r="J3" s="4">
        <v>0</v>
      </c>
      <c r="K3" s="4">
        <v>0.33</v>
      </c>
      <c r="L3" s="4">
        <v>0.67</v>
      </c>
      <c r="M3" s="4">
        <v>0.67</v>
      </c>
      <c r="N3" s="4">
        <v>0.67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1</v>
      </c>
    </row>
    <row r="5" spans="1:14" x14ac:dyDescent="0.25">
      <c r="A5" s="1">
        <v>2019</v>
      </c>
      <c r="B5" s="1">
        <v>6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f>1/6</f>
        <v>0.16666666666666666</v>
      </c>
      <c r="M5" s="4">
        <f>1/6</f>
        <v>0.16666666666666666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0.5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3</v>
      </c>
      <c r="C14" s="4">
        <v>1</v>
      </c>
      <c r="D14" s="4">
        <v>1</v>
      </c>
      <c r="E14" s="4">
        <v>0.33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6</v>
      </c>
      <c r="C16" s="4">
        <v>0.67</v>
      </c>
      <c r="D16" s="4">
        <v>0.17</v>
      </c>
      <c r="E16" s="4">
        <v>0.33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1</v>
      </c>
      <c r="E17" s="4">
        <v>1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2</v>
      </c>
      <c r="C18" s="4">
        <v>1</v>
      </c>
      <c r="D18" s="4">
        <v>0</v>
      </c>
      <c r="E18" s="4">
        <v>0.5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2</v>
      </c>
      <c r="C19" s="6">
        <v>1</v>
      </c>
      <c r="D19" s="6">
        <v>0.5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2</v>
      </c>
      <c r="C20" s="6">
        <v>0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3</v>
      </c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8A80-919A-434E-915F-C9969263FAFD}">
  <dimension ref="A1:N22"/>
  <sheetViews>
    <sheetView zoomScaleNormal="100" workbookViewId="0">
      <selection activeCell="M14" sqref="M14"/>
    </sheetView>
  </sheetViews>
  <sheetFormatPr defaultRowHeight="15" x14ac:dyDescent="0.25"/>
  <cols>
    <col min="1" max="1" width="15.7109375" customWidth="1"/>
    <col min="2" max="14" width="15" style="7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4</v>
      </c>
      <c r="C2" s="4">
        <v>0</v>
      </c>
      <c r="D2" s="4">
        <v>0</v>
      </c>
      <c r="E2" s="4">
        <v>0.25</v>
      </c>
      <c r="F2" s="4">
        <v>0.5</v>
      </c>
      <c r="G2" s="4">
        <v>0.5</v>
      </c>
      <c r="H2" s="4">
        <v>0.5</v>
      </c>
      <c r="I2" s="4">
        <v>0</v>
      </c>
      <c r="J2" s="4">
        <v>0</v>
      </c>
      <c r="K2" s="4">
        <v>0.5</v>
      </c>
      <c r="L2" s="4">
        <v>0.75</v>
      </c>
      <c r="M2" s="4">
        <v>0.75</v>
      </c>
      <c r="N2" s="4">
        <v>0.75</v>
      </c>
    </row>
    <row r="3" spans="1:14" x14ac:dyDescent="0.25">
      <c r="A3" s="1">
        <v>2017</v>
      </c>
      <c r="B3" s="1">
        <v>6</v>
      </c>
      <c r="C3" s="4">
        <v>0</v>
      </c>
      <c r="D3" s="4">
        <v>0</v>
      </c>
      <c r="E3" s="4">
        <v>0.17</v>
      </c>
      <c r="F3" s="4">
        <v>0.17</v>
      </c>
      <c r="G3" s="4">
        <v>0.33</v>
      </c>
      <c r="H3" s="4">
        <v>0.5</v>
      </c>
      <c r="I3" s="4">
        <v>0</v>
      </c>
      <c r="J3" s="4">
        <v>0</v>
      </c>
      <c r="K3" s="4">
        <v>0.33</v>
      </c>
      <c r="L3" s="4">
        <v>0.5</v>
      </c>
      <c r="M3" s="4">
        <v>0.67</v>
      </c>
      <c r="N3" s="4">
        <v>0.83</v>
      </c>
    </row>
    <row r="4" spans="1:14" x14ac:dyDescent="0.25">
      <c r="A4" s="1">
        <v>2018</v>
      </c>
      <c r="B4" s="1">
        <v>8</v>
      </c>
      <c r="C4" s="4">
        <v>0</v>
      </c>
      <c r="D4" s="4">
        <v>0</v>
      </c>
      <c r="E4" s="4">
        <v>0.5</v>
      </c>
      <c r="F4" s="4">
        <v>0.5</v>
      </c>
      <c r="G4" s="4">
        <v>0.5</v>
      </c>
      <c r="H4" s="4">
        <v>0.5</v>
      </c>
      <c r="I4" s="4">
        <v>0</v>
      </c>
      <c r="J4" s="4">
        <v>0</v>
      </c>
      <c r="K4" s="4">
        <v>0.63</v>
      </c>
      <c r="L4" s="4">
        <v>0.63</v>
      </c>
      <c r="M4" s="4">
        <v>0.63</v>
      </c>
      <c r="N4" s="6">
        <f>7/8</f>
        <v>0.875</v>
      </c>
    </row>
    <row r="5" spans="1:14" x14ac:dyDescent="0.25">
      <c r="A5" s="1">
        <v>2019</v>
      </c>
      <c r="B5" s="1">
        <v>4</v>
      </c>
      <c r="C5" s="4">
        <v>0</v>
      </c>
      <c r="D5" s="4">
        <v>0</v>
      </c>
      <c r="E5" s="4">
        <v>0.25</v>
      </c>
      <c r="F5" s="4">
        <v>0.25</v>
      </c>
      <c r="G5" s="4">
        <v>0.25</v>
      </c>
      <c r="H5" s="4"/>
      <c r="I5" s="4">
        <v>0</v>
      </c>
      <c r="J5" s="4">
        <v>0</v>
      </c>
      <c r="K5" s="4">
        <v>0.25</v>
      </c>
      <c r="L5" s="4">
        <v>0.25</v>
      </c>
      <c r="M5" s="4">
        <v>0.25</v>
      </c>
      <c r="N5" s="4"/>
    </row>
    <row r="6" spans="1:14" x14ac:dyDescent="0.25">
      <c r="A6" s="1">
        <v>2020</v>
      </c>
      <c r="B6" s="1">
        <v>15</v>
      </c>
      <c r="C6" s="4">
        <v>0</v>
      </c>
      <c r="D6" s="4">
        <v>7.0000000000000007E-2</v>
      </c>
      <c r="E6" s="4">
        <v>7.0000000000000007E-2</v>
      </c>
      <c r="F6" s="4">
        <f>5/15</f>
        <v>0.33333333333333331</v>
      </c>
      <c r="G6" s="4"/>
      <c r="H6" s="4"/>
      <c r="I6" s="4">
        <v>0</v>
      </c>
      <c r="J6" s="4">
        <v>7.0000000000000007E-2</v>
      </c>
      <c r="K6" s="4">
        <v>7.0000000000000007E-2</v>
      </c>
      <c r="L6" s="4">
        <f>9/15</f>
        <v>0.6</v>
      </c>
      <c r="M6" s="4"/>
      <c r="N6" s="4"/>
    </row>
    <row r="7" spans="1:14" x14ac:dyDescent="0.25">
      <c r="A7" s="1">
        <v>2021</v>
      </c>
      <c r="B7" s="1">
        <v>5</v>
      </c>
      <c r="C7" s="4">
        <v>0</v>
      </c>
      <c r="D7" s="4">
        <v>0</v>
      </c>
      <c r="E7" s="4">
        <f>1/5</f>
        <v>0.2</v>
      </c>
      <c r="F7" s="4"/>
      <c r="G7" s="4"/>
      <c r="H7" s="4"/>
      <c r="I7" s="4">
        <v>0</v>
      </c>
      <c r="J7" s="4">
        <v>0</v>
      </c>
      <c r="K7" s="4">
        <f>1/5</f>
        <v>0.2</v>
      </c>
      <c r="L7" s="4"/>
      <c r="M7" s="4"/>
      <c r="N7" s="4"/>
    </row>
    <row r="8" spans="1:14" x14ac:dyDescent="0.25">
      <c r="A8" s="1">
        <v>2022</v>
      </c>
      <c r="B8" s="1">
        <v>10</v>
      </c>
      <c r="C8" s="6">
        <v>0</v>
      </c>
      <c r="D8" s="6">
        <f>1/10</f>
        <v>0.1</v>
      </c>
      <c r="E8" s="6"/>
      <c r="F8" s="6"/>
      <c r="G8" s="6"/>
      <c r="H8" s="6"/>
      <c r="I8" s="6">
        <v>0</v>
      </c>
      <c r="J8" s="6">
        <f>1/10</f>
        <v>0.1</v>
      </c>
      <c r="K8" s="6"/>
      <c r="L8" s="6"/>
      <c r="M8" s="6"/>
      <c r="N8" s="6"/>
    </row>
    <row r="9" spans="1:14" x14ac:dyDescent="0.25">
      <c r="A9" s="1">
        <v>2023</v>
      </c>
      <c r="B9" s="1">
        <v>12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6"/>
      <c r="J12" s="6"/>
      <c r="K12" s="6"/>
      <c r="L12" s="6"/>
      <c r="M12" s="6"/>
      <c r="N12" s="6"/>
    </row>
    <row r="13" spans="1:14" x14ac:dyDescent="0.25">
      <c r="A13" s="1">
        <v>2016</v>
      </c>
      <c r="B13" s="1">
        <v>4</v>
      </c>
      <c r="C13" s="4">
        <v>0.75</v>
      </c>
      <c r="D13" s="4">
        <v>0.75</v>
      </c>
      <c r="E13" s="4">
        <v>0.25</v>
      </c>
      <c r="F13" s="4">
        <v>0.25</v>
      </c>
      <c r="G13" s="4">
        <v>0</v>
      </c>
      <c r="H13" s="4">
        <v>0.25</v>
      </c>
      <c r="I13" s="6"/>
      <c r="J13" s="6"/>
      <c r="K13" s="6"/>
      <c r="L13" s="6"/>
      <c r="M13" s="6"/>
      <c r="N13" s="6"/>
    </row>
    <row r="14" spans="1:14" x14ac:dyDescent="0.25">
      <c r="A14" s="1">
        <v>2017</v>
      </c>
      <c r="B14" s="1">
        <v>6</v>
      </c>
      <c r="C14" s="4">
        <v>0.83</v>
      </c>
      <c r="D14" s="4">
        <v>0.67</v>
      </c>
      <c r="E14" s="4">
        <v>0.33</v>
      </c>
      <c r="F14" s="4">
        <v>0.33</v>
      </c>
      <c r="G14" s="4">
        <v>0</v>
      </c>
      <c r="H14" s="4">
        <v>0</v>
      </c>
      <c r="I14" s="6"/>
      <c r="J14" s="6"/>
      <c r="K14" s="6"/>
      <c r="L14" s="6"/>
      <c r="M14" s="6"/>
      <c r="N14" s="6"/>
    </row>
    <row r="15" spans="1:14" x14ac:dyDescent="0.25">
      <c r="A15" s="1">
        <v>2018</v>
      </c>
      <c r="B15" s="1">
        <v>8</v>
      </c>
      <c r="C15" s="4">
        <v>0.88</v>
      </c>
      <c r="D15" s="4">
        <v>0.75</v>
      </c>
      <c r="E15" s="4">
        <v>0.5</v>
      </c>
      <c r="F15" s="4">
        <v>0.25</v>
      </c>
      <c r="G15" s="4">
        <v>0</v>
      </c>
      <c r="H15" s="4">
        <v>0</v>
      </c>
      <c r="I15" s="6"/>
      <c r="J15" s="6"/>
      <c r="K15" s="6"/>
      <c r="L15" s="6"/>
      <c r="M15" s="6"/>
      <c r="N15" s="6"/>
    </row>
    <row r="16" spans="1:14" x14ac:dyDescent="0.25">
      <c r="A16" s="1">
        <v>2019</v>
      </c>
      <c r="B16" s="1">
        <v>4</v>
      </c>
      <c r="C16" s="4">
        <v>1</v>
      </c>
      <c r="D16" s="4">
        <v>0.25</v>
      </c>
      <c r="E16" s="4">
        <v>0</v>
      </c>
      <c r="F16" s="4">
        <v>0</v>
      </c>
      <c r="G16" s="4">
        <v>0</v>
      </c>
      <c r="H16" s="4"/>
      <c r="I16" s="6"/>
      <c r="J16" s="6"/>
      <c r="K16" s="6"/>
      <c r="L16" s="6"/>
      <c r="M16" s="6"/>
      <c r="N16" s="6"/>
    </row>
    <row r="17" spans="1:14" x14ac:dyDescent="0.25">
      <c r="A17" s="1">
        <v>2020</v>
      </c>
      <c r="B17" s="1">
        <v>17</v>
      </c>
      <c r="C17" s="4">
        <v>0.76</v>
      </c>
      <c r="D17" s="4">
        <v>0.53</v>
      </c>
      <c r="E17" s="4">
        <v>0.41</v>
      </c>
      <c r="F17" s="4">
        <v>0.12</v>
      </c>
      <c r="G17" s="4"/>
      <c r="H17" s="4"/>
      <c r="I17" s="6"/>
      <c r="J17" s="6"/>
      <c r="K17" s="6"/>
      <c r="L17" s="6"/>
      <c r="M17" s="6"/>
      <c r="N17" s="6"/>
    </row>
    <row r="18" spans="1:14" x14ac:dyDescent="0.25">
      <c r="A18" s="1">
        <v>2021</v>
      </c>
      <c r="B18" s="1">
        <v>6</v>
      </c>
      <c r="C18" s="4">
        <v>0.83</v>
      </c>
      <c r="D18" s="4">
        <v>0.67</v>
      </c>
      <c r="E18" s="4">
        <v>0.5</v>
      </c>
      <c r="F18" s="4"/>
      <c r="G18" s="4"/>
      <c r="H18" s="4"/>
      <c r="I18" s="6"/>
      <c r="J18" s="6"/>
      <c r="K18" s="6"/>
      <c r="L18" s="6"/>
      <c r="M18" s="6"/>
      <c r="N18" s="6"/>
    </row>
    <row r="19" spans="1:14" x14ac:dyDescent="0.25">
      <c r="A19" s="1">
        <v>2022</v>
      </c>
      <c r="B19" s="1">
        <v>10</v>
      </c>
      <c r="C19" s="6">
        <v>0.7</v>
      </c>
      <c r="D19" s="6">
        <v>0.6</v>
      </c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1">
        <v>2023</v>
      </c>
      <c r="B20" s="1">
        <v>12</v>
      </c>
      <c r="C20" s="6">
        <v>0.67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5">
      <c r="A21" s="1">
        <v>2024</v>
      </c>
      <c r="B21" s="1">
        <v>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A05A-F71C-40DB-AC87-B36B038ABD43}">
  <dimension ref="A1:N22"/>
  <sheetViews>
    <sheetView workbookViewId="0">
      <selection activeCell="C20" sqref="C20"/>
    </sheetView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4</v>
      </c>
      <c r="C2" s="4">
        <v>0</v>
      </c>
      <c r="D2" s="4">
        <v>0</v>
      </c>
      <c r="E2" s="4">
        <v>0.5</v>
      </c>
      <c r="F2" s="4">
        <v>1</v>
      </c>
      <c r="G2" s="4">
        <v>1</v>
      </c>
      <c r="H2" s="4">
        <v>1</v>
      </c>
      <c r="I2" s="4">
        <v>0</v>
      </c>
      <c r="J2" s="4">
        <v>0</v>
      </c>
      <c r="K2" s="4">
        <v>0.5</v>
      </c>
      <c r="L2" s="4">
        <v>1</v>
      </c>
      <c r="M2" s="4">
        <v>1</v>
      </c>
      <c r="N2" s="4">
        <v>1</v>
      </c>
    </row>
    <row r="3" spans="1:14" x14ac:dyDescent="0.25">
      <c r="A3" s="1">
        <v>2017</v>
      </c>
      <c r="B3" s="1">
        <v>5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0.25</v>
      </c>
      <c r="M3" s="4">
        <v>0.25</v>
      </c>
      <c r="N3" s="4">
        <v>0.25</v>
      </c>
    </row>
    <row r="4" spans="1:14" x14ac:dyDescent="0.25">
      <c r="A4" s="1">
        <v>2018</v>
      </c>
      <c r="B4" s="1">
        <v>8</v>
      </c>
      <c r="C4" s="4">
        <v>0</v>
      </c>
      <c r="D4" s="4">
        <v>0</v>
      </c>
      <c r="E4" s="4">
        <v>0</v>
      </c>
      <c r="F4" s="4">
        <v>0.38</v>
      </c>
      <c r="G4" s="4">
        <v>0.38</v>
      </c>
      <c r="H4" s="4">
        <f>3/8</f>
        <v>0.375</v>
      </c>
      <c r="I4" s="4">
        <v>0</v>
      </c>
      <c r="J4" s="4">
        <v>0</v>
      </c>
      <c r="K4" s="4">
        <v>0</v>
      </c>
      <c r="L4" s="4">
        <v>0.5</v>
      </c>
      <c r="M4" s="4">
        <v>0.63</v>
      </c>
      <c r="N4" s="4">
        <f>5/8</f>
        <v>0.625</v>
      </c>
    </row>
    <row r="5" spans="1:14" x14ac:dyDescent="0.25">
      <c r="A5" s="1">
        <v>2019</v>
      </c>
      <c r="B5" s="1">
        <v>10</v>
      </c>
      <c r="C5" s="4">
        <v>0</v>
      </c>
      <c r="D5" s="4">
        <v>0</v>
      </c>
      <c r="E5" s="4">
        <v>0.1</v>
      </c>
      <c r="F5" s="4">
        <v>0.2</v>
      </c>
      <c r="G5" s="4">
        <v>0.4</v>
      </c>
      <c r="H5" s="4"/>
      <c r="I5" s="4">
        <v>0</v>
      </c>
      <c r="J5" s="4">
        <v>0</v>
      </c>
      <c r="K5" s="4">
        <v>0.2</v>
      </c>
      <c r="L5" s="4">
        <v>0.4</v>
      </c>
      <c r="M5" s="4">
        <v>0.5</v>
      </c>
      <c r="N5" s="4"/>
    </row>
    <row r="6" spans="1:14" x14ac:dyDescent="0.25">
      <c r="A6" s="1">
        <v>2020</v>
      </c>
      <c r="B6" s="1">
        <v>10</v>
      </c>
      <c r="C6" s="4">
        <v>0</v>
      </c>
      <c r="D6" s="4">
        <v>0</v>
      </c>
      <c r="E6" s="4">
        <v>0</v>
      </c>
      <c r="F6" s="4">
        <v>0.5</v>
      </c>
      <c r="G6" s="4"/>
      <c r="H6" s="4"/>
      <c r="I6" s="4">
        <v>0</v>
      </c>
      <c r="J6" s="4">
        <v>0</v>
      </c>
      <c r="K6" s="4">
        <v>0</v>
      </c>
      <c r="L6" s="4">
        <v>0.6</v>
      </c>
      <c r="M6" s="4"/>
      <c r="N6" s="4"/>
    </row>
    <row r="7" spans="1:14" x14ac:dyDescent="0.25">
      <c r="A7" s="1">
        <v>2021</v>
      </c>
      <c r="B7" s="1">
        <v>18</v>
      </c>
      <c r="C7" s="4">
        <v>0</v>
      </c>
      <c r="D7" s="4">
        <v>0</v>
      </c>
      <c r="E7" s="4">
        <f>6/18</f>
        <v>0.33333333333333331</v>
      </c>
      <c r="F7" s="4"/>
      <c r="G7" s="4"/>
      <c r="H7" s="4"/>
      <c r="I7" s="4">
        <v>0</v>
      </c>
      <c r="J7" s="4">
        <v>0</v>
      </c>
      <c r="K7" s="4">
        <f>7/18</f>
        <v>0.3888888888888889</v>
      </c>
      <c r="L7" s="4"/>
      <c r="M7" s="4"/>
      <c r="N7" s="4"/>
    </row>
    <row r="8" spans="1:14" x14ac:dyDescent="0.25">
      <c r="A8" s="1">
        <v>2022</v>
      </c>
      <c r="B8" s="1">
        <v>15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9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0">
        <v>4</v>
      </c>
      <c r="C13" s="4">
        <v>1</v>
      </c>
      <c r="D13" s="4">
        <v>1</v>
      </c>
      <c r="E13" s="4">
        <v>0.75</v>
      </c>
      <c r="F13" s="4">
        <v>0.5</v>
      </c>
      <c r="G13" s="4">
        <v>0.25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0">
        <v>5</v>
      </c>
      <c r="C14" s="4">
        <v>0.4</v>
      </c>
      <c r="D14" s="4">
        <v>0.4</v>
      </c>
      <c r="E14" s="4">
        <v>0.4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0">
        <v>8</v>
      </c>
      <c r="C15" s="4">
        <v>1</v>
      </c>
      <c r="D15" s="4">
        <v>0.88</v>
      </c>
      <c r="E15" s="4">
        <v>0.63</v>
      </c>
      <c r="F15" s="4">
        <v>0.25</v>
      </c>
      <c r="G15" s="4">
        <v>0.13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0">
        <v>10</v>
      </c>
      <c r="C16" s="4">
        <v>0.8</v>
      </c>
      <c r="D16" s="4">
        <v>0.5</v>
      </c>
      <c r="E16" s="4">
        <v>0.4</v>
      </c>
      <c r="F16" s="4">
        <v>0.3</v>
      </c>
      <c r="G16" s="4">
        <f>1/10</f>
        <v>0.1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0">
        <v>11</v>
      </c>
      <c r="C17" s="4">
        <v>0.72</v>
      </c>
      <c r="D17" s="4">
        <v>0.55000000000000004</v>
      </c>
      <c r="E17" s="4">
        <v>0.27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0">
        <v>18</v>
      </c>
      <c r="C18" s="4">
        <v>0.78</v>
      </c>
      <c r="D18" s="4">
        <v>0.72</v>
      </c>
      <c r="E18" s="4">
        <f>10/18</f>
        <v>0.55555555555555558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0">
        <v>15</v>
      </c>
      <c r="C19" s="6">
        <f>11/13</f>
        <v>0.84615384615384615</v>
      </c>
      <c r="D19" s="6">
        <f>11/15</f>
        <v>0.73333333333333328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0">
        <v>9</v>
      </c>
      <c r="C20" s="6">
        <f>7/9</f>
        <v>0.77777777777777779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0">
        <v>13</v>
      </c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  <row r="22" spans="1:14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A42C-944B-4458-915D-5E7745D5119C}">
  <dimension ref="A1:N21"/>
  <sheetViews>
    <sheetView zoomScale="98" zoomScaleNormal="98" workbookViewId="0"/>
  </sheetViews>
  <sheetFormatPr defaultRowHeight="15" x14ac:dyDescent="0.25"/>
  <cols>
    <col min="1" max="1" width="15.7109375" customWidth="1"/>
    <col min="2" max="2" width="15" customWidth="1"/>
    <col min="3" max="14" width="15" style="7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5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0.2</v>
      </c>
      <c r="M2" s="4">
        <v>0.2</v>
      </c>
      <c r="N2" s="4">
        <v>0.2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6</v>
      </c>
      <c r="C4" s="4">
        <v>0</v>
      </c>
      <c r="D4" s="4">
        <v>0</v>
      </c>
      <c r="E4" s="4">
        <v>0</v>
      </c>
      <c r="F4" s="4">
        <v>0.17</v>
      </c>
      <c r="G4" s="4">
        <v>0.17</v>
      </c>
      <c r="H4" s="4">
        <v>0.17</v>
      </c>
      <c r="I4" s="4">
        <v>0</v>
      </c>
      <c r="J4" s="4">
        <v>0</v>
      </c>
      <c r="K4" s="4">
        <v>0</v>
      </c>
      <c r="L4" s="4">
        <v>0.33</v>
      </c>
      <c r="M4" s="4">
        <v>0.67</v>
      </c>
      <c r="N4" s="4">
        <f>4/6</f>
        <v>0.66666666666666663</v>
      </c>
    </row>
    <row r="5" spans="1:14" x14ac:dyDescent="0.25">
      <c r="A5" s="1">
        <v>2019</v>
      </c>
      <c r="B5" s="1">
        <v>5</v>
      </c>
      <c r="C5" s="4">
        <v>0</v>
      </c>
      <c r="D5" s="4">
        <v>0</v>
      </c>
      <c r="E5" s="4">
        <v>0</v>
      </c>
      <c r="F5" s="4">
        <v>0</v>
      </c>
      <c r="G5" s="4">
        <v>0.2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0.4</v>
      </c>
      <c r="N5" s="4"/>
    </row>
    <row r="6" spans="1:14" x14ac:dyDescent="0.25">
      <c r="A6" s="1">
        <v>2020</v>
      </c>
      <c r="B6" s="1">
        <v>9</v>
      </c>
      <c r="C6" s="4">
        <v>0</v>
      </c>
      <c r="D6" s="4">
        <v>0</v>
      </c>
      <c r="E6" s="4">
        <v>0</v>
      </c>
      <c r="F6" s="4">
        <f>4/9</f>
        <v>0.44444444444444442</v>
      </c>
      <c r="G6" s="4"/>
      <c r="H6" s="4"/>
      <c r="I6" s="4">
        <v>0</v>
      </c>
      <c r="J6" s="4">
        <v>0</v>
      </c>
      <c r="K6" s="4">
        <v>0</v>
      </c>
      <c r="L6" s="4">
        <f>4/9</f>
        <v>0.44444444444444442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0.5</v>
      </c>
      <c r="F7" s="4"/>
      <c r="G7" s="4"/>
      <c r="H7" s="4"/>
      <c r="I7" s="4">
        <v>0</v>
      </c>
      <c r="J7" s="4">
        <v>0</v>
      </c>
      <c r="K7" s="4">
        <v>0.5</v>
      </c>
      <c r="L7" s="4"/>
      <c r="M7" s="4"/>
      <c r="N7" s="4"/>
    </row>
    <row r="8" spans="1:14" x14ac:dyDescent="0.25">
      <c r="A8" s="1">
        <v>2022</v>
      </c>
      <c r="B8" s="1">
        <v>5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5</v>
      </c>
      <c r="C9" s="6">
        <v>0</v>
      </c>
      <c r="I9" s="6">
        <v>0</v>
      </c>
    </row>
    <row r="10" spans="1:14" s="8" customFormat="1" x14ac:dyDescent="0.25">
      <c r="A10" s="1">
        <v>2024</v>
      </c>
      <c r="B10" s="1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5</v>
      </c>
      <c r="C13" s="4">
        <v>0.8</v>
      </c>
      <c r="D13" s="4">
        <v>0.2</v>
      </c>
      <c r="E13" s="4">
        <v>0.2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4" x14ac:dyDescent="0.25">
      <c r="A15" s="1">
        <v>2018</v>
      </c>
      <c r="B15" s="1">
        <v>6</v>
      </c>
      <c r="C15" s="4">
        <v>1</v>
      </c>
      <c r="D15" s="4">
        <v>0.83</v>
      </c>
      <c r="E15" s="4">
        <v>0.83</v>
      </c>
      <c r="F15" s="4">
        <v>0.33</v>
      </c>
      <c r="G15" s="4">
        <v>0</v>
      </c>
      <c r="H15" s="4">
        <v>0</v>
      </c>
    </row>
    <row r="16" spans="1:14" x14ac:dyDescent="0.25">
      <c r="A16" s="1">
        <v>2019</v>
      </c>
      <c r="B16" s="1">
        <v>5</v>
      </c>
      <c r="C16" s="4">
        <v>0.6</v>
      </c>
      <c r="D16" s="4">
        <v>0.6</v>
      </c>
      <c r="E16" s="4">
        <v>0.4</v>
      </c>
      <c r="F16" s="4">
        <v>0.21</v>
      </c>
      <c r="G16" s="4">
        <v>0</v>
      </c>
      <c r="H16" s="4"/>
    </row>
    <row r="17" spans="1:8" x14ac:dyDescent="0.25">
      <c r="A17" s="1">
        <v>2020</v>
      </c>
      <c r="B17" s="1">
        <v>9</v>
      </c>
      <c r="C17" s="4">
        <v>0.55000000000000004</v>
      </c>
      <c r="D17" s="4">
        <v>0.44</v>
      </c>
      <c r="E17" s="4">
        <v>0.44</v>
      </c>
      <c r="F17" s="4">
        <v>0</v>
      </c>
      <c r="G17" s="4"/>
      <c r="H17" s="4"/>
    </row>
    <row r="18" spans="1:8" x14ac:dyDescent="0.25">
      <c r="A18" s="1">
        <v>2021</v>
      </c>
      <c r="B18" s="1">
        <v>2</v>
      </c>
      <c r="C18" s="4">
        <v>0.5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5</v>
      </c>
      <c r="C19" s="6">
        <v>0.6</v>
      </c>
      <c r="D19" s="6">
        <v>0.6</v>
      </c>
      <c r="E19" s="6"/>
      <c r="F19" s="6"/>
      <c r="G19" s="6"/>
      <c r="H19" s="6"/>
    </row>
    <row r="20" spans="1:8" x14ac:dyDescent="0.25">
      <c r="A20" s="1">
        <v>2023</v>
      </c>
      <c r="B20" s="1">
        <v>5</v>
      </c>
      <c r="C20" s="6">
        <v>0.8</v>
      </c>
    </row>
    <row r="21" spans="1:8" x14ac:dyDescent="0.25">
      <c r="A21" s="1">
        <v>2024</v>
      </c>
      <c r="B21" s="1"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A37A-7862-403C-B7B1-9C248F2B11ED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7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</v>
      </c>
      <c r="C18" s="4">
        <v>1</v>
      </c>
      <c r="D18" s="4">
        <v>1</v>
      </c>
      <c r="E18" s="4">
        <v>1</v>
      </c>
      <c r="F18" s="4"/>
      <c r="G18" s="4"/>
      <c r="H18" s="4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7</v>
      </c>
      <c r="C20" s="6">
        <f>6/7</f>
        <v>0.8571428571428571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9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8378-A989-4E66-9094-E7E4236A9CE3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9</v>
      </c>
      <c r="C2" s="4">
        <v>0</v>
      </c>
      <c r="D2" s="4">
        <v>0</v>
      </c>
      <c r="E2" s="4">
        <v>0.11</v>
      </c>
      <c r="F2" s="4">
        <v>0.22</v>
      </c>
      <c r="G2" s="4">
        <v>0.22</v>
      </c>
      <c r="H2" s="4">
        <v>0.22</v>
      </c>
      <c r="I2" s="4">
        <v>0.11</v>
      </c>
      <c r="J2" s="4">
        <v>0.11</v>
      </c>
      <c r="K2" s="4">
        <v>0.33</v>
      </c>
      <c r="L2" s="4">
        <v>0.56000000000000005</v>
      </c>
      <c r="M2" s="4">
        <v>0.56000000000000005</v>
      </c>
      <c r="N2" s="4">
        <v>0.56000000000000005</v>
      </c>
    </row>
    <row r="3" spans="1:14" x14ac:dyDescent="0.25">
      <c r="A3" s="1">
        <v>2017</v>
      </c>
      <c r="B3" s="1">
        <v>9</v>
      </c>
      <c r="C3" s="4">
        <v>0</v>
      </c>
      <c r="D3" s="4">
        <v>0.11</v>
      </c>
      <c r="E3" s="4">
        <v>0.11</v>
      </c>
      <c r="F3" s="4">
        <v>0.22</v>
      </c>
      <c r="G3" s="4">
        <v>0.22</v>
      </c>
      <c r="H3" s="4">
        <v>0.22</v>
      </c>
      <c r="I3" s="4">
        <v>0.11</v>
      </c>
      <c r="J3" s="4">
        <v>0.22</v>
      </c>
      <c r="K3" s="4">
        <v>0.22</v>
      </c>
      <c r="L3" s="4">
        <v>0.56000000000000005</v>
      </c>
      <c r="M3" s="4">
        <v>0.56000000000000005</v>
      </c>
      <c r="N3" s="4">
        <v>0.56000000000000005</v>
      </c>
    </row>
    <row r="4" spans="1:14" x14ac:dyDescent="0.25">
      <c r="A4" s="1">
        <v>2018</v>
      </c>
      <c r="B4" s="1">
        <v>2</v>
      </c>
      <c r="C4" s="4">
        <v>0</v>
      </c>
      <c r="D4" s="4">
        <v>0</v>
      </c>
      <c r="E4" s="4">
        <v>0</v>
      </c>
      <c r="F4" s="4">
        <v>0.5</v>
      </c>
      <c r="G4" s="4">
        <v>0.5</v>
      </c>
      <c r="H4" s="4">
        <v>0.5</v>
      </c>
      <c r="I4" s="4">
        <v>0</v>
      </c>
      <c r="J4" s="4">
        <v>0</v>
      </c>
      <c r="K4" s="4">
        <v>0.5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3</v>
      </c>
      <c r="C5" s="4">
        <v>0</v>
      </c>
      <c r="D5" s="4">
        <v>0</v>
      </c>
      <c r="E5" s="4">
        <v>0</v>
      </c>
      <c r="F5" s="4">
        <v>0</v>
      </c>
      <c r="G5" s="4">
        <v>0.33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0.33</v>
      </c>
      <c r="N5" s="4"/>
    </row>
    <row r="6" spans="1:14" x14ac:dyDescent="0.25">
      <c r="A6" s="1">
        <v>2020</v>
      </c>
      <c r="B6" s="1">
        <v>3</v>
      </c>
      <c r="C6" s="4">
        <v>0</v>
      </c>
      <c r="D6" s="4">
        <v>0</v>
      </c>
      <c r="E6" s="4">
        <v>0</v>
      </c>
      <c r="F6" s="4">
        <v>0.33</v>
      </c>
      <c r="G6" s="4"/>
      <c r="H6" s="4"/>
      <c r="I6" s="4">
        <v>0</v>
      </c>
      <c r="J6" s="4">
        <v>0</v>
      </c>
      <c r="K6" s="4">
        <v>0</v>
      </c>
      <c r="L6" s="4">
        <v>0.33</v>
      </c>
      <c r="M6" s="4"/>
      <c r="N6" s="4"/>
    </row>
    <row r="7" spans="1:14" x14ac:dyDescent="0.25">
      <c r="A7" s="1">
        <v>2021</v>
      </c>
      <c r="B7" s="1">
        <v>5</v>
      </c>
      <c r="C7" s="4">
        <v>0</v>
      </c>
      <c r="D7" s="4">
        <v>0</v>
      </c>
      <c r="E7" s="4">
        <v>0.6</v>
      </c>
      <c r="F7" s="4"/>
      <c r="G7" s="4"/>
      <c r="H7" s="4"/>
      <c r="I7" s="4">
        <v>0</v>
      </c>
      <c r="J7" s="4">
        <v>0</v>
      </c>
      <c r="K7" s="4">
        <v>0.8</v>
      </c>
      <c r="L7" s="4"/>
      <c r="M7" s="4"/>
      <c r="N7" s="4"/>
    </row>
    <row r="8" spans="1:14" x14ac:dyDescent="0.25">
      <c r="A8" s="1">
        <v>2022</v>
      </c>
      <c r="B8" s="1">
        <v>6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9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9</v>
      </c>
      <c r="C13" s="4">
        <v>0.67</v>
      </c>
      <c r="D13" s="4">
        <v>0.56000000000000005</v>
      </c>
      <c r="E13" s="4">
        <v>0.56000000000000005</v>
      </c>
      <c r="F13" s="4">
        <v>0.11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9</v>
      </c>
      <c r="C14" s="4">
        <v>0.78</v>
      </c>
      <c r="D14" s="4">
        <v>0.67</v>
      </c>
      <c r="E14" s="4">
        <v>0.56000000000000005</v>
      </c>
      <c r="F14" s="4">
        <v>0.11</v>
      </c>
      <c r="G14" s="4">
        <v>0.11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2</v>
      </c>
      <c r="C15" s="4">
        <v>1</v>
      </c>
      <c r="D15" s="4">
        <v>1</v>
      </c>
      <c r="E15" s="4">
        <v>0.5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3</v>
      </c>
      <c r="C16" s="4">
        <v>0.33</v>
      </c>
      <c r="D16" s="4">
        <v>0.33</v>
      </c>
      <c r="E16" s="4">
        <v>0.33</v>
      </c>
      <c r="F16" s="4">
        <v>0.33</v>
      </c>
      <c r="G16" s="4">
        <v>0.33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3</v>
      </c>
      <c r="C17" s="4">
        <v>0.67</v>
      </c>
      <c r="D17" s="4">
        <v>0.67</v>
      </c>
      <c r="E17" s="4">
        <v>0.67</v>
      </c>
      <c r="F17" s="4">
        <v>0.33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6</v>
      </c>
      <c r="C18" s="4">
        <v>0.67</v>
      </c>
      <c r="D18" s="4">
        <v>0.67</v>
      </c>
      <c r="E18" s="4">
        <v>0.5</v>
      </c>
      <c r="F18" s="4"/>
      <c r="G18" s="4"/>
      <c r="H18" s="4"/>
    </row>
    <row r="19" spans="1:14" x14ac:dyDescent="0.25">
      <c r="A19" s="1">
        <v>2022</v>
      </c>
      <c r="B19" s="1">
        <v>6</v>
      </c>
      <c r="C19" s="6">
        <v>0.67</v>
      </c>
      <c r="D19" s="6">
        <v>0.5</v>
      </c>
      <c r="E19" s="6"/>
      <c r="F19" s="6"/>
      <c r="G19" s="6"/>
      <c r="H19" s="6"/>
    </row>
    <row r="20" spans="1:14" x14ac:dyDescent="0.25">
      <c r="A20" s="1">
        <v>2023</v>
      </c>
      <c r="B20" s="1">
        <v>9</v>
      </c>
      <c r="C20" s="6">
        <f>7/9</f>
        <v>0.77777777777777779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11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717B-094A-46EE-B3DD-F7BE881BF8AC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2</v>
      </c>
      <c r="C2" s="4">
        <v>0</v>
      </c>
      <c r="D2" s="4">
        <v>0</v>
      </c>
      <c r="E2" s="4">
        <v>0</v>
      </c>
      <c r="F2" s="4">
        <v>0.5</v>
      </c>
      <c r="G2" s="4">
        <v>0.5</v>
      </c>
      <c r="H2" s="4">
        <v>0.5</v>
      </c>
      <c r="I2" s="4">
        <v>0</v>
      </c>
      <c r="J2" s="4">
        <v>0</v>
      </c>
      <c r="K2" s="4">
        <v>0</v>
      </c>
      <c r="L2" s="4">
        <v>0.5</v>
      </c>
      <c r="M2" s="4">
        <v>0.5</v>
      </c>
      <c r="N2" s="4">
        <v>0.5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0.33</v>
      </c>
      <c r="G4" s="4">
        <v>0.33</v>
      </c>
      <c r="H4" s="4">
        <v>0.33</v>
      </c>
      <c r="I4" s="4">
        <v>0</v>
      </c>
      <c r="J4" s="4">
        <v>0</v>
      </c>
      <c r="K4" s="4">
        <v>0</v>
      </c>
      <c r="L4" s="4">
        <v>0.33</v>
      </c>
      <c r="M4" s="4">
        <v>0.33</v>
      </c>
      <c r="N4" s="4">
        <v>0.33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1</v>
      </c>
      <c r="G6" s="4"/>
      <c r="H6" s="4"/>
      <c r="I6" s="4">
        <v>0</v>
      </c>
      <c r="J6" s="4">
        <v>0</v>
      </c>
      <c r="K6" s="4">
        <v>0</v>
      </c>
      <c r="L6" s="4">
        <v>1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3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5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2</v>
      </c>
      <c r="C13" s="4">
        <v>1</v>
      </c>
      <c r="D13" s="4">
        <v>0.5</v>
      </c>
      <c r="E13" s="4">
        <v>0.5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1</v>
      </c>
      <c r="D14" s="4">
        <v>1</v>
      </c>
      <c r="E14" s="4">
        <v>0</v>
      </c>
      <c r="F14" s="4">
        <v>0</v>
      </c>
      <c r="G14" s="4">
        <v>1</v>
      </c>
      <c r="H14" s="4">
        <v>1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3</v>
      </c>
      <c r="C15" s="4">
        <v>0.67</v>
      </c>
      <c r="D15" s="4">
        <v>0.33</v>
      </c>
      <c r="E15" s="4">
        <v>0.33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1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2</v>
      </c>
      <c r="C18" s="4">
        <v>0</v>
      </c>
      <c r="D18" s="4">
        <v>0.5</v>
      </c>
      <c r="E18" s="4">
        <v>0.5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3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5</v>
      </c>
      <c r="C20" s="4">
        <v>0.4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1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B005-D26B-4F8A-AA9C-E04DDDB78CD7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4</v>
      </c>
      <c r="C2" s="4">
        <v>0</v>
      </c>
      <c r="D2" s="4">
        <v>0</v>
      </c>
      <c r="E2" s="4">
        <v>0.25</v>
      </c>
      <c r="F2" s="4">
        <v>0.25</v>
      </c>
      <c r="G2" s="4">
        <v>0.25</v>
      </c>
      <c r="H2" s="4">
        <v>0.25</v>
      </c>
      <c r="I2" s="4">
        <v>0</v>
      </c>
      <c r="J2" s="4">
        <v>0.25</v>
      </c>
      <c r="K2" s="4">
        <v>0.5</v>
      </c>
      <c r="L2" s="4">
        <v>0.5</v>
      </c>
      <c r="M2" s="4">
        <v>0.5</v>
      </c>
      <c r="N2" s="4">
        <v>0.5</v>
      </c>
    </row>
    <row r="3" spans="1:14" x14ac:dyDescent="0.25">
      <c r="A3" s="1">
        <v>2017</v>
      </c>
      <c r="B3" s="1">
        <v>5</v>
      </c>
      <c r="C3" s="4">
        <v>0</v>
      </c>
      <c r="D3" s="4">
        <v>0</v>
      </c>
      <c r="E3" s="4">
        <v>0</v>
      </c>
      <c r="F3" s="4">
        <v>0.4</v>
      </c>
      <c r="G3" s="4">
        <v>0.4</v>
      </c>
      <c r="H3" s="4">
        <v>0.4</v>
      </c>
      <c r="I3" s="4">
        <v>0</v>
      </c>
      <c r="J3" s="4">
        <v>0</v>
      </c>
      <c r="K3" s="4">
        <v>0</v>
      </c>
      <c r="L3" s="4">
        <v>0.4</v>
      </c>
      <c r="M3" s="4">
        <v>0.4</v>
      </c>
      <c r="N3" s="4">
        <v>0.4</v>
      </c>
    </row>
    <row r="4" spans="1:14" x14ac:dyDescent="0.25">
      <c r="A4" s="1">
        <v>2018</v>
      </c>
      <c r="B4" s="1">
        <v>8</v>
      </c>
      <c r="C4" s="4">
        <v>0</v>
      </c>
      <c r="D4" s="4">
        <v>0.13</v>
      </c>
      <c r="E4" s="4">
        <v>0.13</v>
      </c>
      <c r="F4" s="4">
        <v>0.25</v>
      </c>
      <c r="G4" s="4">
        <v>0.38</v>
      </c>
      <c r="H4" s="4">
        <f>3/8</f>
        <v>0.375</v>
      </c>
      <c r="I4" s="4">
        <v>0</v>
      </c>
      <c r="J4" s="4">
        <v>0.13</v>
      </c>
      <c r="K4" s="4">
        <v>0.13</v>
      </c>
      <c r="L4" s="4">
        <v>0.5</v>
      </c>
      <c r="M4" s="4">
        <v>0.63</v>
      </c>
      <c r="N4" s="4">
        <f>5/8</f>
        <v>0.625</v>
      </c>
    </row>
    <row r="5" spans="1:14" x14ac:dyDescent="0.25">
      <c r="A5" s="1">
        <v>2019</v>
      </c>
      <c r="B5" s="1">
        <v>3</v>
      </c>
      <c r="C5" s="4">
        <v>0</v>
      </c>
      <c r="D5" s="4">
        <v>0</v>
      </c>
      <c r="E5" s="4">
        <v>0</v>
      </c>
      <c r="F5" s="4">
        <v>0</v>
      </c>
      <c r="G5" s="4">
        <v>0.67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0.67</v>
      </c>
      <c r="N5" s="4"/>
    </row>
    <row r="6" spans="1:14" x14ac:dyDescent="0.25">
      <c r="A6" s="1">
        <v>2020</v>
      </c>
      <c r="B6" s="1">
        <v>4</v>
      </c>
      <c r="C6" s="4">
        <v>0</v>
      </c>
      <c r="D6" s="4">
        <v>0</v>
      </c>
      <c r="E6" s="4">
        <v>0</v>
      </c>
      <c r="F6" s="4">
        <v>0.25</v>
      </c>
      <c r="G6" s="4"/>
      <c r="H6" s="4"/>
      <c r="I6" s="4">
        <v>0</v>
      </c>
      <c r="J6" s="4">
        <v>0</v>
      </c>
      <c r="K6" s="4">
        <v>0</v>
      </c>
      <c r="L6" s="4">
        <v>0.25</v>
      </c>
      <c r="M6" s="4"/>
      <c r="N6" s="4"/>
    </row>
    <row r="7" spans="1:14" x14ac:dyDescent="0.25">
      <c r="A7" s="1">
        <v>2021</v>
      </c>
      <c r="B7" s="1">
        <v>3</v>
      </c>
      <c r="C7" s="4">
        <v>0</v>
      </c>
      <c r="D7" s="4">
        <v>0</v>
      </c>
      <c r="E7" s="4">
        <v>0.67</v>
      </c>
      <c r="F7" s="4"/>
      <c r="G7" s="4"/>
      <c r="H7" s="4"/>
      <c r="I7" s="4">
        <v>0</v>
      </c>
      <c r="J7" s="4">
        <v>0</v>
      </c>
      <c r="K7" s="4">
        <v>0.67</v>
      </c>
      <c r="L7" s="4"/>
      <c r="M7" s="4"/>
      <c r="N7" s="4"/>
    </row>
    <row r="8" spans="1:14" x14ac:dyDescent="0.25">
      <c r="A8" s="1">
        <v>2022</v>
      </c>
      <c r="B8" s="1">
        <v>4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4</v>
      </c>
      <c r="C13" s="4">
        <v>0.5</v>
      </c>
      <c r="D13" s="4">
        <v>0.5</v>
      </c>
      <c r="E13" s="4">
        <v>0.25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5</v>
      </c>
      <c r="C14" s="4">
        <v>0.4</v>
      </c>
      <c r="D14" s="4">
        <v>0.4</v>
      </c>
      <c r="E14" s="4">
        <v>0.4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8</v>
      </c>
      <c r="C15" s="4">
        <v>0.75</v>
      </c>
      <c r="D15" s="4">
        <v>0.63</v>
      </c>
      <c r="E15" s="4">
        <v>0.5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3</v>
      </c>
      <c r="C16" s="4">
        <v>1</v>
      </c>
      <c r="D16" s="4">
        <v>1</v>
      </c>
      <c r="E16" s="4">
        <v>1</v>
      </c>
      <c r="F16" s="4">
        <v>0.67</v>
      </c>
      <c r="G16" s="4">
        <v>0.33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4</v>
      </c>
      <c r="C17" s="4">
        <v>0.75</v>
      </c>
      <c r="D17" s="4">
        <v>0.25</v>
      </c>
      <c r="E17" s="4">
        <v>0.25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3</v>
      </c>
      <c r="C18" s="4">
        <v>0.67</v>
      </c>
      <c r="D18" s="4">
        <v>0.67</v>
      </c>
      <c r="E18" s="4">
        <v>0.67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4</v>
      </c>
      <c r="C19" s="6">
        <v>0.75</v>
      </c>
      <c r="D19" s="6">
        <v>0.25</v>
      </c>
      <c r="E19" s="6"/>
      <c r="F19" s="6"/>
      <c r="G19" s="6"/>
      <c r="H19" s="6"/>
    </row>
    <row r="20" spans="1:14" x14ac:dyDescent="0.25">
      <c r="A20" s="1">
        <v>2023</v>
      </c>
      <c r="B20" s="1">
        <v>2</v>
      </c>
      <c r="C20" s="4">
        <v>0.5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3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C4B9-F382-465C-AFCD-16953DB3E013}">
  <dimension ref="A1:N22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6</v>
      </c>
      <c r="C2" s="4">
        <v>0</v>
      </c>
      <c r="D2" s="4">
        <v>0</v>
      </c>
      <c r="E2" s="4">
        <v>0.17</v>
      </c>
      <c r="F2" s="4">
        <v>0.33</v>
      </c>
      <c r="G2" s="4">
        <v>0.33</v>
      </c>
      <c r="H2" s="4">
        <v>0.33</v>
      </c>
      <c r="I2" s="4">
        <v>0</v>
      </c>
      <c r="J2" s="4">
        <v>0</v>
      </c>
      <c r="K2" s="4">
        <v>0.17</v>
      </c>
      <c r="L2" s="4">
        <v>0.33</v>
      </c>
      <c r="M2" s="4">
        <v>0.33</v>
      </c>
      <c r="N2" s="4">
        <v>0.33</v>
      </c>
    </row>
    <row r="3" spans="1:14" x14ac:dyDescent="0.25">
      <c r="A3" s="1">
        <v>2017</v>
      </c>
      <c r="B3" s="1">
        <v>6</v>
      </c>
      <c r="C3" s="4">
        <v>0</v>
      </c>
      <c r="D3" s="4">
        <v>0</v>
      </c>
      <c r="E3" s="4">
        <v>0</v>
      </c>
      <c r="F3" s="4">
        <v>0.17</v>
      </c>
      <c r="G3" s="4">
        <v>0.17</v>
      </c>
      <c r="H3" s="4">
        <v>0.17</v>
      </c>
      <c r="I3" s="4">
        <v>0</v>
      </c>
      <c r="J3" s="4">
        <v>0</v>
      </c>
      <c r="K3" s="4">
        <v>0</v>
      </c>
      <c r="L3" s="4">
        <v>0.17</v>
      </c>
      <c r="M3" s="4">
        <v>0.17</v>
      </c>
      <c r="N3" s="4">
        <v>0.17</v>
      </c>
    </row>
    <row r="4" spans="1:14" x14ac:dyDescent="0.25">
      <c r="A4" s="1">
        <v>2018</v>
      </c>
      <c r="B4" s="1">
        <v>11</v>
      </c>
      <c r="C4" s="4">
        <v>0</v>
      </c>
      <c r="D4" s="4">
        <v>0</v>
      </c>
      <c r="E4" s="4">
        <v>0</v>
      </c>
      <c r="F4" s="4">
        <v>0.27</v>
      </c>
      <c r="G4" s="4">
        <v>0.27</v>
      </c>
      <c r="H4" s="4">
        <f>3/11</f>
        <v>0.27272727272727271</v>
      </c>
      <c r="I4" s="4">
        <v>0</v>
      </c>
      <c r="J4" s="4">
        <v>0.09</v>
      </c>
      <c r="K4" s="4">
        <v>0.09</v>
      </c>
      <c r="L4" s="4">
        <v>0.45</v>
      </c>
      <c r="M4" s="4">
        <f>6/11</f>
        <v>0.54545454545454541</v>
      </c>
      <c r="N4" s="4">
        <f>6/11</f>
        <v>0.54545454545454541</v>
      </c>
    </row>
    <row r="5" spans="1:14" x14ac:dyDescent="0.25">
      <c r="A5" s="1">
        <v>2019</v>
      </c>
      <c r="B5" s="1">
        <v>7</v>
      </c>
      <c r="C5" s="4">
        <v>0</v>
      </c>
      <c r="D5" s="4">
        <v>0</v>
      </c>
      <c r="E5" s="4">
        <v>0</v>
      </c>
      <c r="F5" s="4">
        <v>0</v>
      </c>
      <c r="G5" s="4">
        <f>2/7</f>
        <v>0.2857142857142857</v>
      </c>
      <c r="H5" s="4"/>
      <c r="I5" s="4">
        <v>0</v>
      </c>
      <c r="J5" s="4">
        <v>0</v>
      </c>
      <c r="K5" s="4">
        <v>0.14000000000000001</v>
      </c>
      <c r="L5" s="4">
        <v>0.28999999999999998</v>
      </c>
      <c r="M5" s="4">
        <f>4/7</f>
        <v>0.5714285714285714</v>
      </c>
      <c r="N5" s="4"/>
    </row>
    <row r="6" spans="1:14" x14ac:dyDescent="0.25">
      <c r="A6" s="1">
        <v>2020</v>
      </c>
      <c r="B6" s="1">
        <v>9</v>
      </c>
      <c r="C6" s="4">
        <v>0</v>
      </c>
      <c r="D6" s="4">
        <v>0</v>
      </c>
      <c r="E6" s="4">
        <v>0</v>
      </c>
      <c r="F6" s="4">
        <f>3/9</f>
        <v>0.33333333333333331</v>
      </c>
      <c r="G6" s="4"/>
      <c r="H6" s="4"/>
      <c r="I6" s="4">
        <v>0</v>
      </c>
      <c r="J6" s="4">
        <v>0</v>
      </c>
      <c r="K6" s="4">
        <v>0</v>
      </c>
      <c r="L6" s="4">
        <f>4/9</f>
        <v>0.44444444444444442</v>
      </c>
      <c r="M6" s="4"/>
      <c r="N6" s="4"/>
    </row>
    <row r="7" spans="1:14" x14ac:dyDescent="0.25">
      <c r="A7" s="1">
        <v>2021</v>
      </c>
      <c r="B7" s="1">
        <v>8</v>
      </c>
      <c r="C7" s="4">
        <v>0</v>
      </c>
      <c r="D7" s="4">
        <v>0</v>
      </c>
      <c r="E7" s="4">
        <f>1/8</f>
        <v>0.125</v>
      </c>
      <c r="F7" s="4"/>
      <c r="G7" s="4"/>
      <c r="H7" s="4"/>
      <c r="I7" s="4">
        <v>0</v>
      </c>
      <c r="J7" s="4">
        <v>0</v>
      </c>
      <c r="K7" s="4">
        <f>1/8</f>
        <v>0.125</v>
      </c>
      <c r="L7" s="4"/>
      <c r="M7" s="4"/>
      <c r="N7" s="4"/>
    </row>
    <row r="8" spans="1:14" x14ac:dyDescent="0.25">
      <c r="A8" s="1">
        <v>2022</v>
      </c>
      <c r="B8" s="1">
        <v>15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6</v>
      </c>
      <c r="C13" s="4">
        <v>0.67</v>
      </c>
      <c r="D13" s="4">
        <v>0.33</v>
      </c>
      <c r="E13" s="4">
        <v>0.17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6</v>
      </c>
      <c r="C14" s="4">
        <v>0.33</v>
      </c>
      <c r="D14" s="4">
        <v>0.67</v>
      </c>
      <c r="E14" s="4">
        <v>0.17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11</v>
      </c>
      <c r="C15" s="4">
        <v>0.82</v>
      </c>
      <c r="D15" s="4">
        <v>0.55000000000000004</v>
      </c>
      <c r="E15" s="4">
        <v>0.45</v>
      </c>
      <c r="F15" s="4">
        <v>0.09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7</v>
      </c>
      <c r="C16" s="4">
        <v>0.85</v>
      </c>
      <c r="D16" s="4">
        <v>0.85</v>
      </c>
      <c r="E16" s="4">
        <v>0.56999999999999995</v>
      </c>
      <c r="F16" s="4">
        <v>0.43</v>
      </c>
      <c r="G16" s="4">
        <f>2/7</f>
        <v>0.2857142857142857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9</v>
      </c>
      <c r="C17" s="4">
        <v>0.55000000000000004</v>
      </c>
      <c r="D17" s="4">
        <v>0.55000000000000004</v>
      </c>
      <c r="E17" s="4">
        <v>0.44</v>
      </c>
      <c r="F17" s="4">
        <f>2/9</f>
        <v>0.22222222222222221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9</v>
      </c>
      <c r="C18" s="4">
        <v>0.44</v>
      </c>
      <c r="D18" s="4">
        <v>0.33</v>
      </c>
      <c r="E18" s="4">
        <f>1/9</f>
        <v>0.1111111111111111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15</v>
      </c>
      <c r="C19" s="6">
        <v>0.4</v>
      </c>
      <c r="D19" s="6">
        <f>7/15</f>
        <v>0.46666666666666667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10</v>
      </c>
      <c r="C20" s="6">
        <v>0.9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9</v>
      </c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  <row r="22" spans="1:14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8265-6875-4BE4-B081-8C76424E9566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4</v>
      </c>
      <c r="C2" s="4">
        <v>0</v>
      </c>
      <c r="D2" s="4">
        <v>0</v>
      </c>
      <c r="E2" s="4">
        <v>0.25</v>
      </c>
      <c r="F2" s="4">
        <v>0.25</v>
      </c>
      <c r="G2" s="4">
        <v>0.25</v>
      </c>
      <c r="H2" s="4">
        <v>0.25</v>
      </c>
      <c r="I2" s="4">
        <v>0</v>
      </c>
      <c r="J2" s="4">
        <v>0</v>
      </c>
      <c r="K2" s="4">
        <v>0.25</v>
      </c>
      <c r="L2" s="4">
        <v>0.5</v>
      </c>
      <c r="M2" s="4">
        <v>0.5</v>
      </c>
      <c r="N2" s="4">
        <v>0.5</v>
      </c>
    </row>
    <row r="3" spans="1:14" x14ac:dyDescent="0.25">
      <c r="A3" s="1">
        <v>2017</v>
      </c>
      <c r="B3" s="1">
        <v>4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0.25</v>
      </c>
      <c r="N3" s="4">
        <v>0.5</v>
      </c>
    </row>
    <row r="4" spans="1:14" x14ac:dyDescent="0.25">
      <c r="A4" s="1">
        <v>2018</v>
      </c>
      <c r="B4" s="1">
        <v>2</v>
      </c>
      <c r="C4" s="4">
        <v>0</v>
      </c>
      <c r="D4" s="4">
        <v>0</v>
      </c>
      <c r="E4" s="4">
        <v>0</v>
      </c>
      <c r="F4" s="4">
        <v>0.5</v>
      </c>
      <c r="G4" s="4">
        <v>0.5</v>
      </c>
      <c r="H4" s="4">
        <v>0.5</v>
      </c>
      <c r="I4" s="4">
        <v>0</v>
      </c>
      <c r="J4" s="4">
        <v>0</v>
      </c>
      <c r="K4" s="4">
        <v>0</v>
      </c>
      <c r="L4" s="4">
        <v>0.5</v>
      </c>
      <c r="M4" s="4">
        <v>0.5</v>
      </c>
      <c r="N4" s="4">
        <v>0.5</v>
      </c>
    </row>
    <row r="5" spans="1:14" x14ac:dyDescent="0.25">
      <c r="A5" s="1">
        <v>2019</v>
      </c>
      <c r="B5" s="1">
        <v>9</v>
      </c>
      <c r="C5" s="4">
        <v>0</v>
      </c>
      <c r="D5" s="4">
        <v>0</v>
      </c>
      <c r="E5" s="4">
        <v>0</v>
      </c>
      <c r="F5" s="4">
        <v>0</v>
      </c>
      <c r="G5" s="4">
        <v>0.33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0.33</v>
      </c>
      <c r="N5" s="4"/>
    </row>
    <row r="6" spans="1:14" x14ac:dyDescent="0.25">
      <c r="A6" s="1">
        <v>2020</v>
      </c>
      <c r="B6" s="1">
        <v>10</v>
      </c>
      <c r="C6" s="4">
        <v>0</v>
      </c>
      <c r="D6" s="4">
        <v>0</v>
      </c>
      <c r="E6" s="4">
        <v>0</v>
      </c>
      <c r="F6" s="4">
        <v>0.2</v>
      </c>
      <c r="G6" s="4"/>
      <c r="H6" s="4"/>
      <c r="I6" s="4">
        <v>0</v>
      </c>
      <c r="J6" s="4">
        <v>0</v>
      </c>
      <c r="K6" s="4">
        <v>0</v>
      </c>
      <c r="L6" s="4">
        <v>0.3</v>
      </c>
      <c r="M6" s="4"/>
      <c r="N6" s="4"/>
    </row>
    <row r="7" spans="1:14" x14ac:dyDescent="0.25">
      <c r="A7" s="1">
        <v>2021</v>
      </c>
      <c r="B7" s="1">
        <v>8</v>
      </c>
      <c r="C7" s="4">
        <v>0</v>
      </c>
      <c r="D7" s="4">
        <v>0</v>
      </c>
      <c r="E7" s="4">
        <f>1/8</f>
        <v>0.125</v>
      </c>
      <c r="F7" s="4"/>
      <c r="G7" s="4"/>
      <c r="H7" s="4"/>
      <c r="I7" s="4">
        <v>0</v>
      </c>
      <c r="J7" s="4">
        <v>0</v>
      </c>
      <c r="K7" s="4">
        <f>3/8</f>
        <v>0.375</v>
      </c>
      <c r="L7" s="4"/>
      <c r="M7" s="4"/>
      <c r="N7" s="4"/>
    </row>
    <row r="8" spans="1:14" x14ac:dyDescent="0.25">
      <c r="A8" s="1">
        <v>2022</v>
      </c>
      <c r="B8" s="1">
        <v>3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6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4</v>
      </c>
      <c r="C13" s="4">
        <v>0.5</v>
      </c>
      <c r="D13" s="4">
        <v>0.5</v>
      </c>
      <c r="E13" s="4">
        <v>0.5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</v>
      </c>
      <c r="C14" s="4">
        <v>0.75</v>
      </c>
      <c r="D14" s="4">
        <v>0.5</v>
      </c>
      <c r="E14" s="4">
        <v>0.25</v>
      </c>
      <c r="F14" s="4">
        <v>0.5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2</v>
      </c>
      <c r="C15" s="4">
        <v>0.5</v>
      </c>
      <c r="D15" s="4">
        <v>0.5</v>
      </c>
      <c r="E15" s="4">
        <v>0.5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9</v>
      </c>
      <c r="C16" s="4">
        <v>0.67</v>
      </c>
      <c r="D16" s="4">
        <v>0.56000000000000005</v>
      </c>
      <c r="E16" s="4">
        <v>0.33</v>
      </c>
      <c r="F16" s="4">
        <v>0.11</v>
      </c>
      <c r="G16" s="4">
        <v>0</v>
      </c>
      <c r="H16" s="4"/>
      <c r="I16" s="5"/>
      <c r="J16" s="5"/>
      <c r="K16" s="5"/>
      <c r="L16" s="5"/>
      <c r="M16" s="5"/>
      <c r="N16" s="5"/>
    </row>
    <row r="17" spans="1:8" x14ac:dyDescent="0.25">
      <c r="A17" s="1">
        <v>2020</v>
      </c>
      <c r="B17" s="1">
        <v>10</v>
      </c>
      <c r="C17" s="4">
        <v>0.8</v>
      </c>
      <c r="D17" s="4">
        <v>0.4</v>
      </c>
      <c r="E17" s="4">
        <v>0.4</v>
      </c>
      <c r="F17" s="4">
        <v>0.1</v>
      </c>
      <c r="G17" s="4"/>
      <c r="H17" s="4"/>
    </row>
    <row r="18" spans="1:8" x14ac:dyDescent="0.25">
      <c r="A18" s="1">
        <v>2021</v>
      </c>
      <c r="B18" s="1">
        <v>9</v>
      </c>
      <c r="C18" s="4">
        <v>0.44</v>
      </c>
      <c r="D18" s="4">
        <v>0.33</v>
      </c>
      <c r="E18" s="4">
        <f>1/9</f>
        <v>0.1111111111111111</v>
      </c>
      <c r="F18" s="4"/>
      <c r="G18" s="4"/>
      <c r="H18" s="4"/>
    </row>
    <row r="19" spans="1:8" x14ac:dyDescent="0.25">
      <c r="A19" s="1">
        <v>2022</v>
      </c>
      <c r="B19" s="1">
        <v>3</v>
      </c>
      <c r="C19" s="6">
        <v>0.33</v>
      </c>
      <c r="D19" s="6">
        <v>0.33</v>
      </c>
      <c r="E19" s="6"/>
      <c r="F19" s="6"/>
      <c r="G19" s="6"/>
      <c r="H19" s="6"/>
    </row>
    <row r="20" spans="1:8" x14ac:dyDescent="0.25">
      <c r="A20" s="1">
        <v>2023</v>
      </c>
      <c r="B20" s="1">
        <v>6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8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C9A8-5A57-4F77-A7A1-CA15EB9484DB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04BB-8B05-49BD-89A5-2C74E09A5A77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3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4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0.25</v>
      </c>
      <c r="M3" s="4">
        <v>0.25</v>
      </c>
      <c r="N3" s="4">
        <v>0.25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0.33</v>
      </c>
      <c r="G4" s="4">
        <v>0.67</v>
      </c>
      <c r="H4" s="4">
        <v>0.67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0.5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6</v>
      </c>
      <c r="C7" s="4">
        <v>0</v>
      </c>
      <c r="D7" s="4">
        <v>0</v>
      </c>
      <c r="E7" s="4">
        <f>1/6</f>
        <v>0.16666666666666666</v>
      </c>
      <c r="F7" s="4"/>
      <c r="G7" s="4"/>
      <c r="H7" s="4"/>
      <c r="I7" s="4">
        <v>0</v>
      </c>
      <c r="J7" s="4">
        <v>0</v>
      </c>
      <c r="K7" s="4">
        <f>1/6</f>
        <v>0.16666666666666666</v>
      </c>
      <c r="L7" s="4"/>
      <c r="M7" s="4"/>
      <c r="N7" s="4"/>
    </row>
    <row r="8" spans="1:14" x14ac:dyDescent="0.25">
      <c r="A8" s="1">
        <v>2022</v>
      </c>
      <c r="B8" s="1">
        <v>5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6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2" t="s">
        <v>126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3</v>
      </c>
      <c r="C13" s="4">
        <v>1</v>
      </c>
      <c r="D13" s="4">
        <v>0.33</v>
      </c>
      <c r="E13" s="4">
        <v>0.33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</v>
      </c>
      <c r="C14" s="4">
        <v>0.75</v>
      </c>
      <c r="D14" s="4">
        <v>0.25</v>
      </c>
      <c r="E14" s="4">
        <v>0.25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3</v>
      </c>
      <c r="C15" s="4">
        <v>1</v>
      </c>
      <c r="D15" s="4">
        <v>1</v>
      </c>
      <c r="E15" s="4">
        <v>1</v>
      </c>
      <c r="F15" s="4">
        <v>0.33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2</v>
      </c>
      <c r="C16" s="4">
        <v>0.5</v>
      </c>
      <c r="D16" s="4">
        <v>0.5</v>
      </c>
      <c r="E16" s="4">
        <v>0.5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6</v>
      </c>
      <c r="C18" s="4">
        <v>0.83</v>
      </c>
      <c r="D18" s="4">
        <v>0.33</v>
      </c>
      <c r="E18" s="4">
        <v>0.33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5</v>
      </c>
      <c r="C19" s="6">
        <v>0.8</v>
      </c>
      <c r="D19" s="6">
        <v>0.4</v>
      </c>
      <c r="E19" s="6"/>
      <c r="F19" s="6"/>
      <c r="G19" s="6"/>
      <c r="H19" s="6"/>
    </row>
    <row r="20" spans="1:14" x14ac:dyDescent="0.25">
      <c r="A20" s="1">
        <v>2023</v>
      </c>
      <c r="B20" s="1">
        <v>5</v>
      </c>
      <c r="C20" s="4">
        <v>0.8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8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49DB-2A33-40E0-8B2A-D00C849264A0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8</v>
      </c>
      <c r="C3" s="4">
        <v>0</v>
      </c>
      <c r="D3" s="4">
        <v>0</v>
      </c>
      <c r="E3" s="4">
        <v>0.13</v>
      </c>
      <c r="F3" s="4">
        <v>0.63</v>
      </c>
      <c r="G3" s="4">
        <v>0.75</v>
      </c>
      <c r="H3" s="4">
        <v>0.88</v>
      </c>
      <c r="I3" s="4">
        <v>0</v>
      </c>
      <c r="J3" s="4">
        <v>0</v>
      </c>
      <c r="K3" s="4">
        <v>0.13</v>
      </c>
      <c r="L3" s="4">
        <v>0.63</v>
      </c>
      <c r="M3" s="4">
        <v>0.75</v>
      </c>
      <c r="N3" s="4">
        <v>0.88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0.33</v>
      </c>
    </row>
    <row r="5" spans="1:14" x14ac:dyDescent="0.25">
      <c r="A5" s="1">
        <v>2019</v>
      </c>
      <c r="B5" s="1">
        <v>10</v>
      </c>
      <c r="C5" s="4">
        <v>0</v>
      </c>
      <c r="D5" s="4">
        <v>0</v>
      </c>
      <c r="E5" s="4">
        <v>0.1</v>
      </c>
      <c r="F5" s="4">
        <v>0.2</v>
      </c>
      <c r="G5" s="4">
        <v>0.5</v>
      </c>
      <c r="H5" s="4"/>
      <c r="I5" s="4">
        <v>0</v>
      </c>
      <c r="J5" s="4">
        <v>0</v>
      </c>
      <c r="K5" s="4">
        <v>0.1</v>
      </c>
      <c r="L5" s="4">
        <v>0.2</v>
      </c>
      <c r="M5" s="4">
        <v>0.5</v>
      </c>
      <c r="N5" s="4"/>
    </row>
    <row r="6" spans="1:14" x14ac:dyDescent="0.25">
      <c r="A6" s="1">
        <v>2020</v>
      </c>
      <c r="B6" s="1">
        <v>5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0.6</v>
      </c>
      <c r="M6" s="4"/>
      <c r="N6" s="4"/>
    </row>
    <row r="7" spans="1:14" x14ac:dyDescent="0.25">
      <c r="A7" s="1">
        <v>2021</v>
      </c>
      <c r="B7" s="1">
        <v>5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s="8" customFormat="1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8</v>
      </c>
      <c r="C14" s="4">
        <v>0.88</v>
      </c>
      <c r="D14" s="4">
        <v>0.75</v>
      </c>
      <c r="E14" s="4">
        <v>0.63</v>
      </c>
      <c r="F14" s="4">
        <v>0.13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3</v>
      </c>
      <c r="C15" s="4">
        <v>0.33</v>
      </c>
      <c r="D15" s="4">
        <v>0.33</v>
      </c>
      <c r="E15" s="4">
        <v>0.33</v>
      </c>
      <c r="F15" s="4">
        <v>0.33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10</v>
      </c>
      <c r="C16" s="4">
        <v>0.7</v>
      </c>
      <c r="D16" s="4">
        <v>0.7</v>
      </c>
      <c r="E16" s="4">
        <v>0.5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8" x14ac:dyDescent="0.25">
      <c r="A17" s="1">
        <v>2020</v>
      </c>
      <c r="B17" s="1">
        <v>5</v>
      </c>
      <c r="C17" s="4">
        <v>1</v>
      </c>
      <c r="D17" s="4">
        <v>0.8</v>
      </c>
      <c r="E17" s="4">
        <v>0.6</v>
      </c>
      <c r="F17" s="4">
        <v>0</v>
      </c>
      <c r="G17" s="4"/>
      <c r="H17" s="4"/>
    </row>
    <row r="18" spans="1:8" x14ac:dyDescent="0.25">
      <c r="A18" s="1">
        <v>2021</v>
      </c>
      <c r="B18" s="1">
        <v>5</v>
      </c>
      <c r="C18" s="4">
        <v>1</v>
      </c>
      <c r="D18" s="4">
        <v>1</v>
      </c>
      <c r="E18" s="4">
        <v>0.8</v>
      </c>
      <c r="F18" s="4"/>
      <c r="G18" s="4"/>
      <c r="H18" s="4"/>
    </row>
    <row r="19" spans="1:8" x14ac:dyDescent="0.25">
      <c r="A19" s="1">
        <v>2022</v>
      </c>
      <c r="B19" s="1">
        <v>1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91E9B-53D7-4870-998D-E4DFEC71FACC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16</v>
      </c>
      <c r="C2" s="4">
        <v>0</v>
      </c>
      <c r="D2" s="4">
        <v>0</v>
      </c>
      <c r="E2" s="4">
        <v>0</v>
      </c>
      <c r="F2" s="4">
        <v>0.06</v>
      </c>
      <c r="G2" s="4">
        <v>0.06</v>
      </c>
      <c r="H2" s="4">
        <v>0.06</v>
      </c>
      <c r="I2" s="4">
        <v>0</v>
      </c>
      <c r="J2" s="4">
        <v>0</v>
      </c>
      <c r="K2" s="4">
        <v>0</v>
      </c>
      <c r="L2" s="4">
        <v>0.38</v>
      </c>
      <c r="M2" s="4">
        <v>0.5</v>
      </c>
      <c r="N2" s="4">
        <v>0.5</v>
      </c>
    </row>
    <row r="3" spans="1:14" x14ac:dyDescent="0.25">
      <c r="A3" s="1">
        <v>2017</v>
      </c>
      <c r="B3" s="1">
        <v>12</v>
      </c>
      <c r="C3" s="4">
        <v>0</v>
      </c>
      <c r="D3" s="4">
        <v>0</v>
      </c>
      <c r="E3" s="4">
        <v>0</v>
      </c>
      <c r="F3" s="4">
        <v>0.08</v>
      </c>
      <c r="G3" s="4">
        <v>0.08</v>
      </c>
      <c r="H3" s="4">
        <v>0.08</v>
      </c>
      <c r="I3" s="4">
        <v>0</v>
      </c>
      <c r="J3" s="4">
        <v>0.08</v>
      </c>
      <c r="K3" s="4">
        <v>0.08</v>
      </c>
      <c r="L3" s="4">
        <v>0.42</v>
      </c>
      <c r="M3" s="4">
        <v>0.42</v>
      </c>
      <c r="N3" s="4">
        <v>0.42</v>
      </c>
    </row>
    <row r="4" spans="1:14" x14ac:dyDescent="0.25">
      <c r="A4" s="1">
        <v>2018</v>
      </c>
      <c r="B4" s="1">
        <v>10</v>
      </c>
      <c r="C4" s="4">
        <v>0</v>
      </c>
      <c r="D4" s="4">
        <v>0</v>
      </c>
      <c r="E4" s="4">
        <v>0</v>
      </c>
      <c r="F4" s="4">
        <v>0.3</v>
      </c>
      <c r="G4" s="4">
        <v>0.3</v>
      </c>
      <c r="H4" s="4">
        <v>0.3</v>
      </c>
      <c r="I4" s="4">
        <v>0</v>
      </c>
      <c r="J4" s="4">
        <v>0</v>
      </c>
      <c r="K4" s="4">
        <v>0</v>
      </c>
      <c r="L4" s="4">
        <v>0.6</v>
      </c>
      <c r="M4" s="4">
        <v>0.7</v>
      </c>
      <c r="N4" s="4">
        <f>7/10</f>
        <v>0.7</v>
      </c>
    </row>
    <row r="5" spans="1:14" x14ac:dyDescent="0.25">
      <c r="A5" s="1">
        <v>2019</v>
      </c>
      <c r="B5" s="1">
        <v>8</v>
      </c>
      <c r="C5" s="4">
        <v>0</v>
      </c>
      <c r="D5" s="4">
        <v>0</v>
      </c>
      <c r="E5" s="4">
        <v>0</v>
      </c>
      <c r="F5" s="4">
        <v>0</v>
      </c>
      <c r="G5" s="4">
        <f>2/8</f>
        <v>0.25</v>
      </c>
      <c r="H5" s="4"/>
      <c r="I5" s="4">
        <v>0</v>
      </c>
      <c r="J5" s="4">
        <v>0</v>
      </c>
      <c r="K5" s="4">
        <v>0</v>
      </c>
      <c r="L5" s="4">
        <v>0</v>
      </c>
      <c r="M5" s="4">
        <f>5/8</f>
        <v>0.625</v>
      </c>
      <c r="N5" s="4"/>
    </row>
    <row r="6" spans="1:14" x14ac:dyDescent="0.25">
      <c r="A6" s="1">
        <v>2020</v>
      </c>
      <c r="B6" s="1">
        <v>10</v>
      </c>
      <c r="C6" s="4">
        <v>0</v>
      </c>
      <c r="D6" s="4">
        <v>0</v>
      </c>
      <c r="E6" s="4">
        <v>0</v>
      </c>
      <c r="F6" s="4">
        <v>0.1</v>
      </c>
      <c r="G6" s="4"/>
      <c r="H6" s="4"/>
      <c r="I6" s="4">
        <v>0</v>
      </c>
      <c r="J6" s="4">
        <v>0</v>
      </c>
      <c r="K6" s="4">
        <v>0</v>
      </c>
      <c r="L6" s="4">
        <v>0.5</v>
      </c>
      <c r="M6" s="4"/>
      <c r="N6" s="4"/>
    </row>
    <row r="7" spans="1:14" x14ac:dyDescent="0.25">
      <c r="A7" s="1">
        <v>2021</v>
      </c>
      <c r="B7" s="1">
        <v>3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14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s="8" customFormat="1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16</v>
      </c>
      <c r="C13" s="4">
        <v>0.63</v>
      </c>
      <c r="D13" s="4">
        <v>0.63</v>
      </c>
      <c r="E13" s="4">
        <v>0.5</v>
      </c>
      <c r="F13" s="4">
        <v>0.25</v>
      </c>
      <c r="G13" s="4">
        <v>0.06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12</v>
      </c>
      <c r="C14" s="4">
        <v>0.75</v>
      </c>
      <c r="D14" s="4">
        <v>0.5</v>
      </c>
      <c r="E14" s="4">
        <v>0.42</v>
      </c>
      <c r="F14" s="4">
        <v>0.08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10</v>
      </c>
      <c r="C15" s="4">
        <v>0.9</v>
      </c>
      <c r="D15" s="4">
        <v>0.8</v>
      </c>
      <c r="E15" s="4">
        <v>0.8</v>
      </c>
      <c r="F15" s="4">
        <v>0.2</v>
      </c>
      <c r="G15" s="4">
        <v>0.1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8</v>
      </c>
      <c r="C16" s="4">
        <v>0.63</v>
      </c>
      <c r="D16" s="4">
        <v>0.63</v>
      </c>
      <c r="E16" s="4">
        <v>0.63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10</v>
      </c>
      <c r="C17" s="4">
        <v>0.8</v>
      </c>
      <c r="D17" s="4">
        <v>0.6</v>
      </c>
      <c r="E17" s="4">
        <v>0.4</v>
      </c>
      <c r="F17" s="4">
        <v>0.1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3</v>
      </c>
      <c r="C18" s="4">
        <v>1</v>
      </c>
      <c r="D18" s="4">
        <v>1</v>
      </c>
      <c r="E18" s="4">
        <v>0.67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14</v>
      </c>
      <c r="C19" s="6">
        <v>0.71</v>
      </c>
      <c r="D19" s="6">
        <f>10/14</f>
        <v>0.7142857142857143</v>
      </c>
      <c r="E19" s="6"/>
      <c r="F19" s="6"/>
      <c r="G19" s="6"/>
      <c r="H19" s="6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7ACE-9579-4F04-A903-F6DDDD402C29}">
  <dimension ref="A1:U21"/>
  <sheetViews>
    <sheetView zoomScale="96" zoomScaleNormal="96" workbookViewId="0"/>
  </sheetViews>
  <sheetFormatPr defaultColWidth="15" defaultRowHeight="15" x14ac:dyDescent="0.25"/>
  <cols>
    <col min="1" max="1" width="15.7109375" customWidth="1"/>
    <col min="3" max="7" width="15" style="7"/>
    <col min="8" max="8" width="15" style="7" customWidth="1"/>
    <col min="9" max="14" width="15" style="7"/>
  </cols>
  <sheetData>
    <row r="1" spans="1:21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/>
      <c r="P1" s="2"/>
      <c r="Q1" s="2"/>
      <c r="R1" s="2"/>
      <c r="S1" s="2"/>
      <c r="T1" s="2"/>
      <c r="U1" s="2"/>
    </row>
    <row r="2" spans="1:21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1</v>
      </c>
      <c r="M2" s="4">
        <v>1</v>
      </c>
      <c r="N2" s="4">
        <v>1</v>
      </c>
      <c r="O2" s="3"/>
      <c r="P2" s="3"/>
      <c r="Q2" s="3"/>
      <c r="R2" s="3"/>
      <c r="S2" s="3"/>
      <c r="T2" s="3"/>
      <c r="U2" s="3"/>
    </row>
    <row r="3" spans="1:21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3"/>
      <c r="P3" s="3"/>
      <c r="Q3" s="3"/>
      <c r="R3" s="3"/>
      <c r="S3" s="3"/>
      <c r="T3" s="3"/>
      <c r="U3" s="3"/>
    </row>
    <row r="4" spans="1:21" x14ac:dyDescent="0.25">
      <c r="A4" s="1">
        <v>2018</v>
      </c>
      <c r="B4" s="1">
        <v>1</v>
      </c>
      <c r="C4" s="4">
        <v>0</v>
      </c>
      <c r="D4" s="4">
        <v>0</v>
      </c>
      <c r="E4" s="4">
        <v>1</v>
      </c>
      <c r="F4" s="4">
        <v>1</v>
      </c>
      <c r="G4" s="4">
        <v>1</v>
      </c>
      <c r="H4" s="4">
        <v>1</v>
      </c>
      <c r="I4" s="4">
        <v>0</v>
      </c>
      <c r="J4" s="4">
        <v>0</v>
      </c>
      <c r="K4" s="4">
        <v>1</v>
      </c>
      <c r="L4" s="4">
        <v>1</v>
      </c>
      <c r="M4" s="4">
        <v>1</v>
      </c>
      <c r="N4" s="4">
        <v>1</v>
      </c>
      <c r="O4" s="3"/>
      <c r="P4" s="3"/>
      <c r="Q4" s="3"/>
      <c r="R4" s="3"/>
      <c r="S4" s="3"/>
      <c r="T4" s="3"/>
      <c r="U4" s="3"/>
    </row>
    <row r="5" spans="1:21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  <c r="O5" s="3"/>
      <c r="P5" s="3"/>
      <c r="Q5" s="3"/>
      <c r="R5" s="3"/>
      <c r="S5" s="3"/>
      <c r="T5" s="3"/>
      <c r="U5" s="3"/>
    </row>
    <row r="6" spans="1:21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  <c r="O6" s="3"/>
      <c r="P6" s="3"/>
      <c r="Q6" s="3"/>
      <c r="R6" s="3"/>
      <c r="S6" s="3"/>
      <c r="T6" s="3"/>
      <c r="U6" s="3"/>
    </row>
    <row r="7" spans="1:21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  <c r="O7" s="3"/>
      <c r="P7" s="3"/>
      <c r="Q7" s="3"/>
      <c r="R7" s="3"/>
      <c r="S7" s="3"/>
      <c r="T7" s="3"/>
      <c r="U7" s="3"/>
    </row>
    <row r="8" spans="1:21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21" x14ac:dyDescent="0.25">
      <c r="A9" s="1">
        <v>2023</v>
      </c>
      <c r="B9" s="1">
        <v>1</v>
      </c>
      <c r="C9" s="6">
        <v>0</v>
      </c>
      <c r="I9" s="6">
        <v>0</v>
      </c>
    </row>
    <row r="10" spans="1:21" s="8" customFormat="1" x14ac:dyDescent="0.25">
      <c r="A10" s="1">
        <v>2024</v>
      </c>
      <c r="B10" s="1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21" s="8" customFormat="1" x14ac:dyDescent="0.25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21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21" x14ac:dyDescent="0.25">
      <c r="A13" s="1">
        <v>2016</v>
      </c>
      <c r="B13" s="1">
        <v>1</v>
      </c>
      <c r="C13" s="4">
        <v>1</v>
      </c>
      <c r="D13" s="4">
        <v>1</v>
      </c>
      <c r="E13" s="4">
        <v>1</v>
      </c>
      <c r="F13" s="4">
        <v>0</v>
      </c>
      <c r="G13" s="4">
        <v>0</v>
      </c>
      <c r="H13" s="4">
        <v>0</v>
      </c>
    </row>
    <row r="14" spans="1:21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21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0</v>
      </c>
    </row>
    <row r="16" spans="1:21" x14ac:dyDescent="0.25">
      <c r="A16" s="1">
        <v>2019</v>
      </c>
      <c r="B16" s="1">
        <v>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1</v>
      </c>
      <c r="C20" s="4">
        <v>1</v>
      </c>
    </row>
    <row r="21" spans="1:8" x14ac:dyDescent="0.25">
      <c r="A21" s="1">
        <v>2024</v>
      </c>
      <c r="B21" s="1">
        <v>1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53DA-0763-4F5B-88FB-566E1D882C32}">
  <dimension ref="A1:N7"/>
  <sheetViews>
    <sheetView workbookViewId="0"/>
  </sheetViews>
  <sheetFormatPr defaultRowHeight="15" x14ac:dyDescent="0.25"/>
  <cols>
    <col min="1" max="1" width="16.28515625" style="8" bestFit="1" customWidth="1"/>
    <col min="2" max="14" width="15" style="8" customWidth="1"/>
    <col min="15" max="16384" width="9.140625" style="8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2023</v>
      </c>
      <c r="B2" s="1">
        <v>18</v>
      </c>
      <c r="C2" s="6">
        <v>0</v>
      </c>
      <c r="D2" s="5"/>
      <c r="E2" s="5"/>
      <c r="F2" s="5"/>
      <c r="G2" s="5"/>
      <c r="H2" s="5"/>
      <c r="I2" s="6">
        <v>0</v>
      </c>
      <c r="J2" s="5"/>
      <c r="K2" s="5"/>
      <c r="L2" s="5"/>
      <c r="M2" s="5"/>
      <c r="N2" s="5"/>
    </row>
    <row r="3" spans="1:14" x14ac:dyDescent="0.25">
      <c r="A3" s="1">
        <v>2024</v>
      </c>
      <c r="B3" s="1">
        <v>14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0" x14ac:dyDescent="0.25">
      <c r="A5" s="1" t="s">
        <v>106</v>
      </c>
      <c r="B5" s="2" t="s">
        <v>127</v>
      </c>
      <c r="C5" s="2" t="s">
        <v>120</v>
      </c>
      <c r="D5" s="2" t="s">
        <v>121</v>
      </c>
      <c r="E5" s="2" t="s">
        <v>122</v>
      </c>
      <c r="F5" s="2" t="s">
        <v>123</v>
      </c>
      <c r="G5" s="2" t="s">
        <v>124</v>
      </c>
      <c r="H5" s="9" t="s">
        <v>125</v>
      </c>
      <c r="I5" s="5"/>
      <c r="J5" s="5"/>
      <c r="K5" s="5"/>
      <c r="L5" s="5"/>
      <c r="M5" s="5"/>
      <c r="N5" s="5"/>
    </row>
    <row r="6" spans="1:14" x14ac:dyDescent="0.25">
      <c r="A6" s="1">
        <v>2023</v>
      </c>
      <c r="B6" s="1">
        <v>18</v>
      </c>
      <c r="C6" s="6">
        <f>13/18</f>
        <v>0.72222222222222221</v>
      </c>
      <c r="D6" s="6"/>
      <c r="E6" s="6"/>
      <c r="F6" s="6"/>
      <c r="G6" s="6"/>
      <c r="H6" s="6"/>
    </row>
    <row r="7" spans="1:14" x14ac:dyDescent="0.25">
      <c r="A7" s="1">
        <v>2024</v>
      </c>
      <c r="B7" s="1">
        <v>14</v>
      </c>
      <c r="C7" s="6"/>
      <c r="D7" s="6"/>
      <c r="E7" s="6"/>
      <c r="F7" s="6"/>
      <c r="G7" s="6"/>
      <c r="H7" s="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208B-72F3-4600-B1BA-08200EB30FA0}">
  <dimension ref="A1:N7"/>
  <sheetViews>
    <sheetView workbookViewId="0"/>
  </sheetViews>
  <sheetFormatPr defaultRowHeight="15" x14ac:dyDescent="0.25"/>
  <cols>
    <col min="1" max="1" width="15.7109375" style="8" customWidth="1"/>
    <col min="2" max="14" width="15" style="8" customWidth="1"/>
    <col min="15" max="16384" width="9.140625" style="8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2023</v>
      </c>
      <c r="B2" s="1">
        <v>7</v>
      </c>
      <c r="C2" s="6">
        <v>0</v>
      </c>
      <c r="D2" s="5"/>
      <c r="E2" s="5"/>
      <c r="F2" s="5"/>
      <c r="G2" s="5"/>
      <c r="H2" s="5"/>
      <c r="I2" s="6">
        <v>0</v>
      </c>
      <c r="J2" s="5"/>
      <c r="K2" s="5"/>
      <c r="L2" s="5"/>
      <c r="M2" s="5"/>
      <c r="N2" s="5"/>
    </row>
    <row r="3" spans="1:14" x14ac:dyDescent="0.25">
      <c r="A3" s="1">
        <v>2024</v>
      </c>
      <c r="B3" s="1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0" x14ac:dyDescent="0.25">
      <c r="A5" s="1" t="s">
        <v>106</v>
      </c>
      <c r="B5" s="2" t="s">
        <v>127</v>
      </c>
      <c r="C5" s="2" t="s">
        <v>120</v>
      </c>
      <c r="D5" s="2" t="s">
        <v>121</v>
      </c>
      <c r="E5" s="2" t="s">
        <v>122</v>
      </c>
      <c r="F5" s="2" t="s">
        <v>123</v>
      </c>
      <c r="G5" s="2" t="s">
        <v>124</v>
      </c>
      <c r="H5" s="9" t="s">
        <v>125</v>
      </c>
      <c r="I5" s="5"/>
      <c r="J5" s="5"/>
      <c r="K5" s="5"/>
      <c r="L5" s="5"/>
      <c r="M5" s="5"/>
      <c r="N5" s="5"/>
    </row>
    <row r="6" spans="1:14" x14ac:dyDescent="0.25">
      <c r="A6" s="1">
        <v>2023</v>
      </c>
      <c r="B6" s="1">
        <v>7</v>
      </c>
      <c r="C6" s="6">
        <f>5/7</f>
        <v>0.7142857142857143</v>
      </c>
      <c r="D6" s="6"/>
      <c r="E6" s="6"/>
      <c r="F6" s="6"/>
      <c r="G6" s="6"/>
      <c r="H6" s="6"/>
    </row>
    <row r="7" spans="1:14" x14ac:dyDescent="0.25">
      <c r="A7" s="1">
        <v>2024</v>
      </c>
      <c r="B7" s="1">
        <v>1</v>
      </c>
      <c r="C7" s="6"/>
      <c r="D7" s="6"/>
      <c r="E7" s="6"/>
      <c r="F7" s="6"/>
      <c r="G7" s="6"/>
      <c r="H7" s="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E5DC-DA92-4488-9C09-FF836502EC2D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2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1</v>
      </c>
      <c r="M2" s="4">
        <v>1</v>
      </c>
      <c r="N2" s="4">
        <v>1</v>
      </c>
    </row>
    <row r="3" spans="1:14" x14ac:dyDescent="0.25">
      <c r="A3" s="1">
        <v>2017</v>
      </c>
      <c r="B3" s="1">
        <v>2</v>
      </c>
      <c r="C3" s="4">
        <v>0</v>
      </c>
      <c r="D3" s="4">
        <v>0</v>
      </c>
      <c r="E3" s="4">
        <v>0</v>
      </c>
      <c r="F3" s="4">
        <v>1</v>
      </c>
      <c r="G3" s="4">
        <v>1</v>
      </c>
      <c r="H3" s="4">
        <v>1</v>
      </c>
      <c r="I3" s="4">
        <v>0</v>
      </c>
      <c r="J3" s="4">
        <v>0</v>
      </c>
      <c r="K3" s="4">
        <v>0</v>
      </c>
      <c r="L3" s="4">
        <v>1</v>
      </c>
      <c r="M3" s="4">
        <v>1</v>
      </c>
      <c r="N3" s="4">
        <v>1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0.33</v>
      </c>
      <c r="M4" s="4">
        <v>0.33</v>
      </c>
      <c r="N4" s="4">
        <v>0.33</v>
      </c>
    </row>
    <row r="5" spans="1:14" x14ac:dyDescent="0.25">
      <c r="A5" s="1">
        <v>2019</v>
      </c>
      <c r="B5" s="1">
        <v>3</v>
      </c>
      <c r="C5" s="4">
        <v>0</v>
      </c>
      <c r="D5" s="4">
        <v>0</v>
      </c>
      <c r="E5" s="4">
        <v>0</v>
      </c>
      <c r="F5" s="4">
        <v>0</v>
      </c>
      <c r="G5" s="4">
        <v>0.33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0.33</v>
      </c>
      <c r="N5" s="4"/>
    </row>
    <row r="6" spans="1:14" x14ac:dyDescent="0.25">
      <c r="A6" s="1">
        <v>2020</v>
      </c>
      <c r="B6" s="1">
        <v>4</v>
      </c>
      <c r="C6" s="4">
        <v>0</v>
      </c>
      <c r="D6" s="4">
        <v>0</v>
      </c>
      <c r="E6" s="4">
        <v>0</v>
      </c>
      <c r="F6" s="4">
        <v>0.75</v>
      </c>
      <c r="G6" s="4"/>
      <c r="H6" s="4"/>
      <c r="I6" s="4">
        <v>0</v>
      </c>
      <c r="J6" s="4">
        <v>0</v>
      </c>
      <c r="K6" s="4">
        <v>0</v>
      </c>
      <c r="L6" s="4">
        <v>0.5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4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2</v>
      </c>
      <c r="C13" s="4">
        <v>1</v>
      </c>
      <c r="D13" s="4">
        <v>1</v>
      </c>
      <c r="E13" s="4">
        <v>1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2</v>
      </c>
      <c r="C14" s="4">
        <v>1</v>
      </c>
      <c r="D14" s="4">
        <v>1</v>
      </c>
      <c r="E14" s="4">
        <v>1</v>
      </c>
      <c r="F14" s="4">
        <v>1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3</v>
      </c>
      <c r="C15" s="4">
        <v>0.67</v>
      </c>
      <c r="D15" s="4">
        <v>0.33</v>
      </c>
      <c r="E15" s="4">
        <v>0.33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3</v>
      </c>
      <c r="C16" s="4">
        <v>0.67</v>
      </c>
      <c r="D16" s="4">
        <v>0.67</v>
      </c>
      <c r="E16" s="4">
        <v>0.67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4</v>
      </c>
      <c r="C17" s="4">
        <v>1</v>
      </c>
      <c r="D17" s="4">
        <v>1</v>
      </c>
      <c r="E17" s="4">
        <v>1</v>
      </c>
      <c r="F17" s="4">
        <v>0.25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2</v>
      </c>
      <c r="C18" s="4">
        <v>0.5</v>
      </c>
      <c r="D18" s="4">
        <v>0.5</v>
      </c>
      <c r="E18" s="4">
        <v>0.5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1</v>
      </c>
      <c r="C19" s="6">
        <v>1</v>
      </c>
      <c r="D19" s="6">
        <v>1</v>
      </c>
      <c r="E19" s="6"/>
      <c r="F19" s="6"/>
      <c r="G19" s="6"/>
      <c r="H19" s="6"/>
    </row>
    <row r="20" spans="1:14" x14ac:dyDescent="0.25">
      <c r="A20" s="1">
        <v>2023</v>
      </c>
      <c r="B20" s="1">
        <v>4</v>
      </c>
      <c r="C20" s="4">
        <v>1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1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270B-E8E1-445E-B06C-38A3B3D3E965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1</v>
      </c>
      <c r="M5" s="4">
        <v>1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2</v>
      </c>
      <c r="C16" s="4">
        <v>0.5</v>
      </c>
      <c r="D16" s="4">
        <v>0.5</v>
      </c>
      <c r="E16" s="4">
        <v>0.5</v>
      </c>
      <c r="F16" s="4">
        <v>0.5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2C21-A6C5-4ECB-AF8C-7CBB2435EF19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4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</v>
      </c>
      <c r="C14" s="4">
        <v>0.5</v>
      </c>
      <c r="D14" s="4">
        <v>0.25</v>
      </c>
      <c r="E14" s="4">
        <v>0.25</v>
      </c>
      <c r="F14" s="4">
        <v>0.25</v>
      </c>
      <c r="G14" s="4">
        <v>0.25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1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50FA-DC08-47CE-B731-8F59BD7B8C61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B6C7-BBA8-4ECD-A115-149D08FF4367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1</v>
      </c>
      <c r="G3" s="4">
        <v>1</v>
      </c>
      <c r="H3" s="4">
        <v>1</v>
      </c>
      <c r="I3" s="4">
        <v>0</v>
      </c>
      <c r="J3" s="4">
        <v>0</v>
      </c>
      <c r="K3" s="4">
        <v>0</v>
      </c>
      <c r="L3" s="4">
        <v>1</v>
      </c>
      <c r="M3" s="4">
        <v>1</v>
      </c>
      <c r="N3" s="4">
        <v>1</v>
      </c>
    </row>
    <row r="4" spans="1:14" x14ac:dyDescent="0.25">
      <c r="A4" s="1">
        <v>2018</v>
      </c>
      <c r="B4" s="1">
        <v>6</v>
      </c>
      <c r="C4" s="4">
        <v>0</v>
      </c>
      <c r="D4" s="4">
        <v>0</v>
      </c>
      <c r="E4" s="4">
        <v>0.17</v>
      </c>
      <c r="F4" s="4">
        <v>0.5</v>
      </c>
      <c r="G4" s="4">
        <v>0.83</v>
      </c>
      <c r="H4" s="4">
        <v>0.83</v>
      </c>
      <c r="I4" s="4">
        <v>0</v>
      </c>
      <c r="J4" s="4">
        <v>0</v>
      </c>
      <c r="K4" s="4">
        <v>0.17</v>
      </c>
      <c r="L4" s="4">
        <v>0.67</v>
      </c>
      <c r="M4" s="4">
        <v>0.83</v>
      </c>
      <c r="N4" s="4">
        <f>5/6</f>
        <v>0.83333333333333337</v>
      </c>
    </row>
    <row r="5" spans="1:14" x14ac:dyDescent="0.25">
      <c r="A5" s="1">
        <v>2019</v>
      </c>
      <c r="B5" s="1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0.5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3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1</v>
      </c>
      <c r="D14" s="4">
        <v>1</v>
      </c>
      <c r="E14" s="4">
        <v>1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6</v>
      </c>
      <c r="C15" s="4">
        <v>1</v>
      </c>
      <c r="D15" s="4">
        <v>0.83</v>
      </c>
      <c r="E15" s="4">
        <v>0.67</v>
      </c>
      <c r="F15" s="4">
        <v>0.17</v>
      </c>
      <c r="G15" s="4">
        <v>0</v>
      </c>
      <c r="H15" s="4">
        <f>1/6</f>
        <v>0.16666666666666666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2</v>
      </c>
      <c r="C16" s="4">
        <v>1</v>
      </c>
      <c r="D16" s="4">
        <v>1</v>
      </c>
      <c r="E16" s="4">
        <v>1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14" x14ac:dyDescent="0.25">
      <c r="A19" s="1">
        <v>2022</v>
      </c>
      <c r="B19" s="1">
        <v>3</v>
      </c>
      <c r="C19" s="6">
        <v>0.67</v>
      </c>
      <c r="D19" s="6">
        <v>0.67</v>
      </c>
      <c r="E19" s="6"/>
      <c r="F19" s="6"/>
      <c r="G19" s="6"/>
      <c r="H19" s="6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0F1C-F9C4-4956-8585-1786EC880940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1</v>
      </c>
      <c r="K4" s="4">
        <v>1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1</v>
      </c>
      <c r="H5" s="4"/>
      <c r="I5" s="4">
        <v>0</v>
      </c>
      <c r="J5" s="4">
        <v>0</v>
      </c>
      <c r="K5" s="4">
        <v>0</v>
      </c>
      <c r="L5" s="4">
        <v>0</v>
      </c>
      <c r="M5" s="4">
        <v>1</v>
      </c>
      <c r="N5" s="4"/>
    </row>
    <row r="6" spans="1:14" x14ac:dyDescent="0.25">
      <c r="A6" s="1">
        <v>2020</v>
      </c>
      <c r="B6" s="1">
        <v>3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0.67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</v>
      </c>
      <c r="C16" s="4">
        <v>1</v>
      </c>
      <c r="D16" s="4">
        <v>1</v>
      </c>
      <c r="E16" s="4">
        <v>1</v>
      </c>
      <c r="F16" s="4">
        <v>1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3</v>
      </c>
      <c r="C17" s="4">
        <v>0.67</v>
      </c>
      <c r="D17" s="4">
        <v>0.67</v>
      </c>
      <c r="E17" s="4">
        <v>1</v>
      </c>
      <c r="F17" s="4">
        <v>0.33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</v>
      </c>
      <c r="C18" s="4">
        <v>1</v>
      </c>
      <c r="D18" s="4">
        <v>0</v>
      </c>
      <c r="E18" s="4">
        <v>0</v>
      </c>
      <c r="F18" s="4"/>
      <c r="G18" s="4"/>
      <c r="H18" s="4"/>
    </row>
    <row r="19" spans="1:14" x14ac:dyDescent="0.25">
      <c r="A19" s="1">
        <v>2022</v>
      </c>
      <c r="B19" s="1">
        <v>1</v>
      </c>
      <c r="C19" s="6">
        <v>1</v>
      </c>
      <c r="D19" s="6">
        <v>1</v>
      </c>
      <c r="E19" s="6"/>
      <c r="F19" s="6"/>
      <c r="G19" s="6"/>
      <c r="H19" s="6"/>
    </row>
    <row r="20" spans="1:14" x14ac:dyDescent="0.25">
      <c r="A20" s="1">
        <v>2023</v>
      </c>
      <c r="B20" s="1">
        <v>2</v>
      </c>
      <c r="C20" s="6">
        <v>0.5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3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9EF51-F735-4A28-819F-3D600C201B32}">
  <dimension ref="A1:N22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1</v>
      </c>
      <c r="L2" s="4">
        <v>1</v>
      </c>
      <c r="M2" s="4">
        <v>1</v>
      </c>
      <c r="N2" s="4">
        <v>1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0.5</v>
      </c>
      <c r="M4" s="4">
        <v>1</v>
      </c>
      <c r="N4" s="4">
        <v>1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1</v>
      </c>
      <c r="D13" s="4">
        <v>1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2</v>
      </c>
      <c r="C15" s="4">
        <v>1</v>
      </c>
      <c r="D15" s="4">
        <v>1</v>
      </c>
      <c r="E15" s="4">
        <v>1</v>
      </c>
      <c r="F15" s="4">
        <v>1</v>
      </c>
      <c r="G15" s="4">
        <v>0.5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1</v>
      </c>
      <c r="C20" s="6">
        <v>0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B914-AF30-4683-B664-12E4A286BAC5}">
  <dimension ref="A1:N22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</v>
      </c>
      <c r="M3" s="4">
        <v>1</v>
      </c>
      <c r="N3" s="4">
        <v>1</v>
      </c>
    </row>
    <row r="4" spans="1:14" x14ac:dyDescent="0.25">
      <c r="A4" s="1">
        <v>2018</v>
      </c>
      <c r="B4" s="1">
        <v>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0.5</v>
      </c>
      <c r="M4" s="4">
        <v>0.5</v>
      </c>
      <c r="N4" s="4">
        <v>0.5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1</v>
      </c>
      <c r="D14" s="4">
        <v>1</v>
      </c>
      <c r="E14" s="4">
        <v>1</v>
      </c>
      <c r="F14" s="4">
        <v>1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2</v>
      </c>
      <c r="C15" s="4">
        <v>0.5</v>
      </c>
      <c r="D15" s="4">
        <v>0.5</v>
      </c>
      <c r="E15" s="4">
        <v>0.5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2</v>
      </c>
      <c r="C16" s="4">
        <v>0.5</v>
      </c>
      <c r="D16" s="4">
        <v>0.5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2</v>
      </c>
      <c r="C19" s="6">
        <v>1</v>
      </c>
      <c r="D19" s="6">
        <v>1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0</v>
      </c>
      <c r="C20" s="6">
        <v>0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1</v>
      </c>
      <c r="C21" s="6"/>
      <c r="D21" s="6"/>
      <c r="E21" s="6"/>
      <c r="F21" s="6"/>
      <c r="G21" s="6"/>
      <c r="H21" s="6"/>
    </row>
    <row r="22" spans="1:14" x14ac:dyDescent="0.25">
      <c r="C22" s="7"/>
      <c r="D22" s="7"/>
      <c r="E22" s="7"/>
      <c r="F22" s="7"/>
      <c r="G22" s="7"/>
      <c r="H2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EF6F-5283-46C4-A5A0-DCF0B814C65B}">
  <dimension ref="A1:N21"/>
  <sheetViews>
    <sheetView zoomScale="86" zoomScaleNormal="86" workbookViewId="0"/>
  </sheetViews>
  <sheetFormatPr defaultRowHeight="15" x14ac:dyDescent="0.25"/>
  <cols>
    <col min="1" max="1" width="15.7109375" customWidth="1"/>
    <col min="2" max="2" width="15" customWidth="1"/>
    <col min="3" max="14" width="15" style="7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6</v>
      </c>
      <c r="C2" s="4">
        <v>0</v>
      </c>
      <c r="D2" s="4">
        <v>0</v>
      </c>
      <c r="E2" s="4">
        <v>0.17</v>
      </c>
      <c r="F2" s="4">
        <v>0.33</v>
      </c>
      <c r="G2" s="4">
        <v>0.33</v>
      </c>
      <c r="H2" s="4">
        <v>0.33</v>
      </c>
      <c r="I2" s="4">
        <v>0</v>
      </c>
      <c r="J2" s="4">
        <v>0</v>
      </c>
      <c r="K2" s="4">
        <v>0.17</v>
      </c>
      <c r="L2" s="4">
        <v>0.33</v>
      </c>
      <c r="M2" s="4">
        <v>0.33</v>
      </c>
      <c r="N2" s="4">
        <v>0.33</v>
      </c>
    </row>
    <row r="3" spans="1:14" x14ac:dyDescent="0.25">
      <c r="A3" s="1">
        <v>2017</v>
      </c>
      <c r="B3" s="1">
        <v>7</v>
      </c>
      <c r="C3" s="4">
        <v>0</v>
      </c>
      <c r="D3" s="4">
        <v>0</v>
      </c>
      <c r="E3" s="4">
        <v>0</v>
      </c>
      <c r="F3" s="4">
        <v>0.43</v>
      </c>
      <c r="G3" s="4">
        <v>0.43</v>
      </c>
      <c r="H3" s="4">
        <v>0.43</v>
      </c>
      <c r="I3" s="4">
        <v>0</v>
      </c>
      <c r="J3" s="4">
        <v>0</v>
      </c>
      <c r="K3" s="4">
        <v>0</v>
      </c>
      <c r="L3" s="4">
        <v>0.43</v>
      </c>
      <c r="M3" s="4">
        <v>0.43</v>
      </c>
      <c r="N3" s="4">
        <v>0.43</v>
      </c>
    </row>
    <row r="4" spans="1:14" x14ac:dyDescent="0.25">
      <c r="A4" s="1">
        <v>2018</v>
      </c>
      <c r="B4" s="1">
        <v>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6</v>
      </c>
      <c r="C6" s="4">
        <v>0</v>
      </c>
      <c r="D6" s="4">
        <v>0.17</v>
      </c>
      <c r="E6" s="4">
        <v>0.17</v>
      </c>
      <c r="F6" s="4">
        <f>1/6</f>
        <v>0.16666666666666666</v>
      </c>
      <c r="G6" s="4"/>
      <c r="H6" s="4"/>
      <c r="I6" s="4">
        <v>0</v>
      </c>
      <c r="J6" s="4">
        <v>0.17</v>
      </c>
      <c r="K6" s="4">
        <v>0.17</v>
      </c>
      <c r="L6" s="4">
        <v>0.33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4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3</v>
      </c>
      <c r="C9" s="6">
        <v>0</v>
      </c>
      <c r="I9" s="6">
        <v>0</v>
      </c>
    </row>
    <row r="10" spans="1:14" s="8" customFormat="1" x14ac:dyDescent="0.25">
      <c r="A10" s="1">
        <v>2024</v>
      </c>
      <c r="B10" s="1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6</v>
      </c>
      <c r="C13" s="4">
        <v>0.67</v>
      </c>
      <c r="D13" s="4">
        <v>0.33</v>
      </c>
      <c r="E13" s="4">
        <v>0.33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7</v>
      </c>
      <c r="C14" s="4">
        <v>0.86</v>
      </c>
      <c r="D14" s="4">
        <v>0.86</v>
      </c>
      <c r="E14" s="4">
        <v>0.56999999999999995</v>
      </c>
      <c r="F14" s="4">
        <v>0.14000000000000001</v>
      </c>
      <c r="G14" s="4">
        <v>0.14000000000000001</v>
      </c>
      <c r="H14" s="4">
        <v>0</v>
      </c>
    </row>
    <row r="15" spans="1:14" x14ac:dyDescent="0.25">
      <c r="A15" s="1">
        <v>2018</v>
      </c>
      <c r="B15" s="1">
        <v>2</v>
      </c>
      <c r="C15" s="4">
        <v>0.5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1</v>
      </c>
      <c r="C16" s="4">
        <v>1</v>
      </c>
      <c r="D16" s="4">
        <v>1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6</v>
      </c>
      <c r="C17" s="4">
        <v>0.43</v>
      </c>
      <c r="D17" s="4">
        <v>0.14000000000000001</v>
      </c>
      <c r="E17" s="4">
        <v>0.14000000000000001</v>
      </c>
      <c r="F17" s="4">
        <v>0</v>
      </c>
      <c r="G17" s="4"/>
      <c r="H17" s="4"/>
    </row>
    <row r="18" spans="1:8" x14ac:dyDescent="0.25">
      <c r="A18" s="1">
        <v>2021</v>
      </c>
      <c r="B18" s="1">
        <v>1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4</v>
      </c>
      <c r="C19" s="6">
        <v>1</v>
      </c>
      <c r="D19" s="6">
        <v>1</v>
      </c>
      <c r="E19" s="6"/>
      <c r="F19" s="6"/>
      <c r="G19" s="6"/>
      <c r="H19" s="6"/>
    </row>
    <row r="20" spans="1:8" x14ac:dyDescent="0.25">
      <c r="A20" s="1">
        <v>2023</v>
      </c>
      <c r="B20" s="1">
        <v>3</v>
      </c>
      <c r="C20" s="4">
        <v>1</v>
      </c>
    </row>
    <row r="21" spans="1:8" x14ac:dyDescent="0.25">
      <c r="A21" s="1">
        <v>2024</v>
      </c>
      <c r="B21" s="1">
        <v>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7407-CD93-4EBE-8191-0C179A26CDEB}">
  <dimension ref="A1:N21"/>
  <sheetViews>
    <sheetView zoomScale="95" zoomScaleNormal="95" workbookViewId="0"/>
  </sheetViews>
  <sheetFormatPr defaultRowHeight="15" x14ac:dyDescent="0.25"/>
  <cols>
    <col min="1" max="1" width="15.7109375" customWidth="1"/>
    <col min="2" max="2" width="15" customWidth="1"/>
    <col min="3" max="3" width="14.28515625" bestFit="1" customWidth="1"/>
    <col min="4" max="8" width="14.7109375" bestFit="1" customWidth="1"/>
    <col min="9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28</v>
      </c>
      <c r="C2" s="4">
        <v>0</v>
      </c>
      <c r="D2" s="4">
        <v>0</v>
      </c>
      <c r="E2" s="4">
        <v>0.04</v>
      </c>
      <c r="F2" s="4">
        <v>0.18</v>
      </c>
      <c r="G2" s="4">
        <v>0.18</v>
      </c>
      <c r="H2" s="4">
        <v>0.18</v>
      </c>
      <c r="I2" s="4">
        <v>0</v>
      </c>
      <c r="J2" s="4">
        <v>0.04</v>
      </c>
      <c r="K2" s="4">
        <v>0.14000000000000001</v>
      </c>
      <c r="L2" s="4">
        <v>0.39</v>
      </c>
      <c r="M2" s="4">
        <v>0.5</v>
      </c>
      <c r="N2" s="4">
        <v>0.54</v>
      </c>
    </row>
    <row r="3" spans="1:14" x14ac:dyDescent="0.25">
      <c r="A3" s="1">
        <v>2017</v>
      </c>
      <c r="B3" s="1">
        <v>16</v>
      </c>
      <c r="C3" s="4">
        <v>0</v>
      </c>
      <c r="D3" s="4">
        <v>0</v>
      </c>
      <c r="E3" s="4">
        <v>0</v>
      </c>
      <c r="F3" s="4">
        <v>0.06</v>
      </c>
      <c r="G3" s="4">
        <v>0.13</v>
      </c>
      <c r="H3" s="4">
        <v>0.19</v>
      </c>
      <c r="I3" s="4">
        <v>0</v>
      </c>
      <c r="J3" s="4">
        <v>0.06</v>
      </c>
      <c r="K3" s="4">
        <v>0.06</v>
      </c>
      <c r="L3" s="4">
        <v>0.19</v>
      </c>
      <c r="M3" s="4">
        <v>0.31</v>
      </c>
      <c r="N3" s="4">
        <v>0.44</v>
      </c>
    </row>
    <row r="4" spans="1:14" x14ac:dyDescent="0.25">
      <c r="A4" s="1">
        <v>2018</v>
      </c>
      <c r="B4" s="1">
        <v>15</v>
      </c>
      <c r="C4" s="4">
        <v>0</v>
      </c>
      <c r="D4" s="4">
        <v>0</v>
      </c>
      <c r="E4" s="4">
        <v>7.0000000000000007E-2</v>
      </c>
      <c r="F4" s="4">
        <v>7.0000000000000007E-2</v>
      </c>
      <c r="G4" s="4">
        <v>7.0000000000000007E-2</v>
      </c>
      <c r="H4" s="4">
        <f>1/15</f>
        <v>6.6666666666666666E-2</v>
      </c>
      <c r="I4" s="4">
        <v>0</v>
      </c>
      <c r="J4" s="4">
        <v>0</v>
      </c>
      <c r="K4" s="4">
        <v>7.0000000000000007E-2</v>
      </c>
      <c r="L4" s="4">
        <v>0.2</v>
      </c>
      <c r="M4" s="4">
        <v>0.27</v>
      </c>
      <c r="N4" s="4">
        <f>8/15</f>
        <v>0.53333333333333333</v>
      </c>
    </row>
    <row r="5" spans="1:14" x14ac:dyDescent="0.25">
      <c r="A5" s="1">
        <v>2019</v>
      </c>
      <c r="B5" s="1">
        <v>15</v>
      </c>
      <c r="C5" s="4">
        <v>0</v>
      </c>
      <c r="D5" s="4">
        <v>0</v>
      </c>
      <c r="E5" s="4">
        <v>0</v>
      </c>
      <c r="F5" s="4">
        <v>0</v>
      </c>
      <c r="G5" s="4">
        <f>3/15</f>
        <v>0.2</v>
      </c>
      <c r="H5" s="4"/>
      <c r="I5" s="4">
        <v>0</v>
      </c>
      <c r="J5" s="4">
        <v>0</v>
      </c>
      <c r="K5" s="4">
        <v>0</v>
      </c>
      <c r="L5" s="4">
        <v>0</v>
      </c>
      <c r="M5" s="4">
        <f>5/15</f>
        <v>0.33333333333333331</v>
      </c>
      <c r="N5" s="4"/>
    </row>
    <row r="6" spans="1:14" x14ac:dyDescent="0.25">
      <c r="A6" s="1">
        <v>2020</v>
      </c>
      <c r="B6" s="1">
        <v>10</v>
      </c>
      <c r="C6" s="4">
        <v>0</v>
      </c>
      <c r="D6" s="4">
        <v>0</v>
      </c>
      <c r="E6" s="4">
        <v>0</v>
      </c>
      <c r="F6" s="4">
        <f>1/10</f>
        <v>0.1</v>
      </c>
      <c r="G6" s="4"/>
      <c r="H6" s="4"/>
      <c r="I6" s="4">
        <v>0</v>
      </c>
      <c r="J6" s="4">
        <v>0</v>
      </c>
      <c r="K6" s="4">
        <v>0</v>
      </c>
      <c r="L6" s="4">
        <f>1/10</f>
        <v>0.1</v>
      </c>
      <c r="M6" s="4"/>
      <c r="N6" s="4"/>
    </row>
    <row r="7" spans="1:14" x14ac:dyDescent="0.25">
      <c r="A7" s="1">
        <v>2021</v>
      </c>
      <c r="B7" s="1">
        <v>6</v>
      </c>
      <c r="C7" s="4">
        <v>0</v>
      </c>
      <c r="D7" s="4">
        <v>0</v>
      </c>
      <c r="E7" s="4">
        <f>1/6</f>
        <v>0.16666666666666666</v>
      </c>
      <c r="F7" s="4"/>
      <c r="G7" s="4"/>
      <c r="H7" s="4"/>
      <c r="I7" s="4">
        <v>0</v>
      </c>
      <c r="J7" s="4">
        <v>0</v>
      </c>
      <c r="K7" s="4">
        <f>1/6</f>
        <v>0.16666666666666666</v>
      </c>
      <c r="L7" s="4"/>
      <c r="M7" s="4"/>
      <c r="N7" s="4"/>
    </row>
    <row r="8" spans="1:14" x14ac:dyDescent="0.25">
      <c r="A8" s="1">
        <v>2022</v>
      </c>
      <c r="B8" s="1">
        <v>11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15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28</v>
      </c>
      <c r="C13" s="4">
        <v>0.75</v>
      </c>
      <c r="D13" s="4">
        <v>0.5</v>
      </c>
      <c r="E13" s="4">
        <v>0.43</v>
      </c>
      <c r="F13" s="4">
        <v>0.32</v>
      </c>
      <c r="G13" s="4">
        <v>0.11</v>
      </c>
      <c r="H13" s="4">
        <v>0.04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16</v>
      </c>
      <c r="C14" s="4">
        <v>0.5</v>
      </c>
      <c r="D14" s="4">
        <v>0.5</v>
      </c>
      <c r="E14" s="4">
        <v>0.38</v>
      </c>
      <c r="F14" s="4">
        <v>0.31</v>
      </c>
      <c r="G14" s="4">
        <v>0.19</v>
      </c>
      <c r="H14" s="4">
        <v>0.06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16</v>
      </c>
      <c r="C15" s="4">
        <v>0.81</v>
      </c>
      <c r="D15" s="4">
        <v>0.63</v>
      </c>
      <c r="E15" s="4">
        <v>0.56000000000000005</v>
      </c>
      <c r="F15" s="4">
        <v>0.38</v>
      </c>
      <c r="G15" s="4">
        <v>0.06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16</v>
      </c>
      <c r="C16" s="4">
        <v>0.63</v>
      </c>
      <c r="D16" s="4">
        <v>0.5</v>
      </c>
      <c r="E16" s="4">
        <v>0.44</v>
      </c>
      <c r="F16" s="4">
        <v>0.06</v>
      </c>
      <c r="G16" s="4">
        <f>1/16</f>
        <v>6.25E-2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10</v>
      </c>
      <c r="C17" s="4">
        <v>0.7</v>
      </c>
      <c r="D17" s="4">
        <v>0.2</v>
      </c>
      <c r="E17" s="4">
        <v>0.1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6</v>
      </c>
      <c r="C18" s="4">
        <v>0.33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11</v>
      </c>
      <c r="C19" s="6">
        <v>0.27</v>
      </c>
      <c r="D19" s="6">
        <f>7/11</f>
        <v>0.63636363636363635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15</v>
      </c>
      <c r="C20" s="6">
        <f>11/15</f>
        <v>0.73333333333333328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4</v>
      </c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E16C-9D44-4A14-AFB4-632762E5B695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3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0.33</v>
      </c>
      <c r="L2" s="4">
        <v>0.33</v>
      </c>
      <c r="M2" s="4">
        <v>0.33</v>
      </c>
      <c r="N2" s="4">
        <v>0.33</v>
      </c>
    </row>
    <row r="3" spans="1:14" x14ac:dyDescent="0.25">
      <c r="A3" s="1">
        <v>2017</v>
      </c>
      <c r="B3" s="1">
        <v>8</v>
      </c>
      <c r="C3" s="4">
        <v>0</v>
      </c>
      <c r="D3" s="4">
        <v>0</v>
      </c>
      <c r="E3" s="4">
        <v>0.13</v>
      </c>
      <c r="F3" s="4">
        <v>0.25</v>
      </c>
      <c r="G3" s="4">
        <v>0.25</v>
      </c>
      <c r="H3" s="4">
        <v>0.25</v>
      </c>
      <c r="I3" s="4">
        <v>0</v>
      </c>
      <c r="J3" s="4">
        <v>0</v>
      </c>
      <c r="K3" s="4">
        <v>0.13</v>
      </c>
      <c r="L3" s="4">
        <v>0.63</v>
      </c>
      <c r="M3" s="4">
        <v>0.63</v>
      </c>
      <c r="N3" s="4">
        <v>0.63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1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4</v>
      </c>
      <c r="C5" s="4">
        <v>0</v>
      </c>
      <c r="D5" s="4">
        <v>0</v>
      </c>
      <c r="E5" s="4">
        <v>0</v>
      </c>
      <c r="F5" s="4">
        <v>0</v>
      </c>
      <c r="G5" s="4">
        <v>0.25</v>
      </c>
      <c r="H5" s="4"/>
      <c r="I5" s="4">
        <v>0</v>
      </c>
      <c r="J5" s="4">
        <v>0</v>
      </c>
      <c r="K5" s="4">
        <v>0</v>
      </c>
      <c r="L5" s="4">
        <v>0</v>
      </c>
      <c r="M5" s="4">
        <v>0.25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1</v>
      </c>
      <c r="K6" s="4">
        <v>1</v>
      </c>
      <c r="L6" s="4">
        <v>1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3</v>
      </c>
      <c r="C13" s="4">
        <v>0.67</v>
      </c>
      <c r="D13" s="4">
        <v>0.33</v>
      </c>
      <c r="E13" s="4">
        <v>0.67</v>
      </c>
      <c r="F13" s="4">
        <v>0.33</v>
      </c>
      <c r="G13" s="4">
        <v>0.33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8</v>
      </c>
      <c r="C14" s="4">
        <v>0.75</v>
      </c>
      <c r="D14" s="4">
        <v>0.75</v>
      </c>
      <c r="E14" s="4">
        <v>0.5</v>
      </c>
      <c r="F14" s="4">
        <v>0.13</v>
      </c>
      <c r="G14" s="4">
        <v>0</v>
      </c>
      <c r="H14" s="4">
        <v>0.13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4</v>
      </c>
      <c r="C16" s="4">
        <v>0.75</v>
      </c>
      <c r="D16" s="4">
        <v>0.5</v>
      </c>
      <c r="E16" s="4">
        <v>0.25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1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0</v>
      </c>
      <c r="C20" s="6">
        <v>0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0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40C21-854C-4A68-816B-3DCB7F31ABFA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57</v>
      </c>
      <c r="C2" s="4">
        <v>0</v>
      </c>
      <c r="D2" s="4">
        <v>0</v>
      </c>
      <c r="E2" s="4">
        <v>0</v>
      </c>
      <c r="F2" s="4">
        <v>0.14000000000000001</v>
      </c>
      <c r="G2" s="4">
        <v>0.18</v>
      </c>
      <c r="H2" s="4">
        <v>0.21</v>
      </c>
      <c r="I2" s="4">
        <v>0</v>
      </c>
      <c r="J2" s="4">
        <v>0</v>
      </c>
      <c r="K2" s="4">
        <v>0</v>
      </c>
      <c r="L2" s="4">
        <v>0.18</v>
      </c>
      <c r="M2" s="4">
        <v>0.32</v>
      </c>
      <c r="N2" s="4">
        <v>0.35</v>
      </c>
    </row>
    <row r="3" spans="1:14" x14ac:dyDescent="0.25">
      <c r="A3" s="1">
        <v>2017</v>
      </c>
      <c r="B3" s="1">
        <v>45</v>
      </c>
      <c r="C3" s="4">
        <v>0</v>
      </c>
      <c r="D3" s="4">
        <v>0</v>
      </c>
      <c r="E3" s="4">
        <v>0.02</v>
      </c>
      <c r="F3" s="4">
        <v>0.31</v>
      </c>
      <c r="G3" s="4">
        <v>0.31</v>
      </c>
      <c r="H3" s="4">
        <v>0.31</v>
      </c>
      <c r="I3" s="4">
        <v>0</v>
      </c>
      <c r="J3" s="4">
        <v>0</v>
      </c>
      <c r="K3" s="4">
        <v>0.02</v>
      </c>
      <c r="L3" s="4">
        <v>0.33</v>
      </c>
      <c r="M3" s="4">
        <v>0.42</v>
      </c>
      <c r="N3" s="4">
        <v>0.51</v>
      </c>
    </row>
    <row r="4" spans="1:14" x14ac:dyDescent="0.25">
      <c r="A4" s="1">
        <v>2018</v>
      </c>
      <c r="B4" s="1">
        <v>48</v>
      </c>
      <c r="C4" s="4">
        <v>0</v>
      </c>
      <c r="D4" s="4">
        <v>0</v>
      </c>
      <c r="E4" s="4">
        <v>0</v>
      </c>
      <c r="F4" s="4">
        <v>0.15</v>
      </c>
      <c r="G4" s="4">
        <f>9/48</f>
        <v>0.1875</v>
      </c>
      <c r="H4" s="4">
        <f>11/48</f>
        <v>0.22916666666666666</v>
      </c>
      <c r="I4" s="4">
        <v>0</v>
      </c>
      <c r="J4" s="4">
        <v>0</v>
      </c>
      <c r="K4" s="4">
        <v>0</v>
      </c>
      <c r="L4" s="4">
        <v>0.23</v>
      </c>
      <c r="M4" s="4">
        <f>16/48</f>
        <v>0.33333333333333331</v>
      </c>
      <c r="N4" s="4">
        <f>18/48</f>
        <v>0.375</v>
      </c>
    </row>
    <row r="5" spans="1:14" x14ac:dyDescent="0.25">
      <c r="A5" s="1">
        <v>2019</v>
      </c>
      <c r="B5" s="1">
        <v>43</v>
      </c>
      <c r="C5" s="4">
        <v>0</v>
      </c>
      <c r="D5" s="4">
        <v>0</v>
      </c>
      <c r="E5" s="4">
        <v>7.0000000000000007E-2</v>
      </c>
      <c r="F5" s="4">
        <v>0.12</v>
      </c>
      <c r="G5" s="4">
        <f>15/43</f>
        <v>0.34883720930232559</v>
      </c>
      <c r="H5" s="4"/>
      <c r="I5" s="4">
        <v>0</v>
      </c>
      <c r="J5" s="4">
        <v>0</v>
      </c>
      <c r="K5" s="4">
        <v>7.0000000000000007E-2</v>
      </c>
      <c r="L5" s="4">
        <v>0.12</v>
      </c>
      <c r="M5" s="4">
        <f>23/43</f>
        <v>0.53488372093023251</v>
      </c>
      <c r="N5" s="4"/>
    </row>
    <row r="6" spans="1:14" x14ac:dyDescent="0.25">
      <c r="A6" s="1">
        <v>2020</v>
      </c>
      <c r="B6" s="1">
        <v>54</v>
      </c>
      <c r="C6" s="4">
        <v>0</v>
      </c>
      <c r="D6" s="4">
        <v>0</v>
      </c>
      <c r="E6" s="4">
        <v>0</v>
      </c>
      <c r="F6" s="4">
        <f>13/54</f>
        <v>0.24074074074074073</v>
      </c>
      <c r="G6" s="4"/>
      <c r="H6" s="4"/>
      <c r="I6" s="4">
        <v>0</v>
      </c>
      <c r="J6" s="4">
        <v>0</v>
      </c>
      <c r="K6" s="4">
        <v>0</v>
      </c>
      <c r="L6" s="4">
        <f>21/54</f>
        <v>0.3888888888888889</v>
      </c>
      <c r="M6" s="4"/>
      <c r="N6" s="4"/>
    </row>
    <row r="7" spans="1:14" x14ac:dyDescent="0.25">
      <c r="A7" s="1">
        <v>2021</v>
      </c>
      <c r="B7" s="1">
        <v>29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28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f>1/28</f>
        <v>3.5714285714285712E-2</v>
      </c>
      <c r="K8" s="6"/>
      <c r="L8" s="6"/>
      <c r="M8" s="6"/>
      <c r="N8" s="6"/>
    </row>
    <row r="9" spans="1:14" x14ac:dyDescent="0.25">
      <c r="A9" s="1">
        <v>2023</v>
      </c>
      <c r="B9" s="1">
        <v>24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57</v>
      </c>
      <c r="C13" s="4">
        <v>0.49</v>
      </c>
      <c r="D13" s="4">
        <v>0.4</v>
      </c>
      <c r="E13" s="4">
        <v>0.37</v>
      </c>
      <c r="F13" s="4">
        <v>0.16</v>
      </c>
      <c r="G13" s="4">
        <v>0.04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45</v>
      </c>
      <c r="C14" s="4">
        <v>0.67</v>
      </c>
      <c r="D14" s="4">
        <v>0.55000000000000004</v>
      </c>
      <c r="E14" s="4">
        <v>0.49</v>
      </c>
      <c r="F14" s="4">
        <v>0.11</v>
      </c>
      <c r="G14" s="4">
        <v>0.04</v>
      </c>
      <c r="H14" s="4">
        <v>0.02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48</v>
      </c>
      <c r="C15" s="4">
        <v>0.67</v>
      </c>
      <c r="D15" s="4">
        <v>0.56000000000000005</v>
      </c>
      <c r="E15" s="4">
        <v>0.46</v>
      </c>
      <c r="F15" s="4">
        <v>0.13</v>
      </c>
      <c r="G15" s="4">
        <v>0.02</v>
      </c>
      <c r="H15" s="4">
        <f>1/48</f>
        <v>2.0833333333333332E-2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43</v>
      </c>
      <c r="C16" s="4">
        <v>0.71</v>
      </c>
      <c r="D16" s="4">
        <v>0.63</v>
      </c>
      <c r="E16" s="4">
        <v>0.53</v>
      </c>
      <c r="F16" s="4">
        <v>0.21</v>
      </c>
      <c r="G16" s="4">
        <f>2/43</f>
        <v>4.6511627906976744E-2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54</v>
      </c>
      <c r="C17" s="4">
        <v>0.69</v>
      </c>
      <c r="D17" s="4">
        <v>0.54</v>
      </c>
      <c r="E17" s="4">
        <v>0.56999999999999995</v>
      </c>
      <c r="F17" s="4">
        <f>8/54</f>
        <v>0.14814814814814814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29</v>
      </c>
      <c r="C18" s="4">
        <v>0.67</v>
      </c>
      <c r="D18" s="4">
        <v>0.52</v>
      </c>
      <c r="E18" s="4">
        <f>15/29</f>
        <v>0.51724137931034486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28</v>
      </c>
      <c r="C19" s="6">
        <v>0.61</v>
      </c>
      <c r="D19" s="6">
        <f>15/28</f>
        <v>0.5357142857142857</v>
      </c>
      <c r="E19" s="6"/>
      <c r="F19" s="6"/>
      <c r="G19" s="6"/>
      <c r="H19" s="6"/>
    </row>
    <row r="20" spans="1:14" x14ac:dyDescent="0.25">
      <c r="A20" s="1">
        <v>2023</v>
      </c>
      <c r="B20" s="1">
        <v>24</v>
      </c>
      <c r="C20" s="6">
        <f>13/24</f>
        <v>0.54166666666666663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19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DC29-2378-4C22-B16B-5DD22632CE15}">
  <dimension ref="A1:N6"/>
  <sheetViews>
    <sheetView workbookViewId="0"/>
  </sheetViews>
  <sheetFormatPr defaultRowHeight="15" x14ac:dyDescent="0.25"/>
  <cols>
    <col min="1" max="1" width="15.7109375" style="8" customWidth="1"/>
    <col min="2" max="14" width="15" style="8" customWidth="1"/>
    <col min="15" max="16384" width="9.140625" style="8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2024</v>
      </c>
      <c r="B2" s="1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1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0" x14ac:dyDescent="0.25">
      <c r="A4" s="1" t="s">
        <v>106</v>
      </c>
      <c r="B4" s="2" t="s">
        <v>127</v>
      </c>
      <c r="C4" s="2" t="s">
        <v>120</v>
      </c>
      <c r="D4" s="2" t="s">
        <v>121</v>
      </c>
      <c r="E4" s="2" t="s">
        <v>122</v>
      </c>
      <c r="F4" s="2" t="s">
        <v>123</v>
      </c>
      <c r="G4" s="2" t="s">
        <v>124</v>
      </c>
      <c r="H4" s="9" t="s">
        <v>125</v>
      </c>
      <c r="I4" s="5"/>
      <c r="J4" s="5"/>
      <c r="K4" s="5"/>
      <c r="L4" s="5"/>
      <c r="M4" s="5"/>
      <c r="N4" s="5"/>
    </row>
    <row r="5" spans="1:14" x14ac:dyDescent="0.25">
      <c r="A5" s="1">
        <v>2024</v>
      </c>
      <c r="B5" s="1">
        <v>0</v>
      </c>
      <c r="C5" s="6"/>
      <c r="D5" s="6"/>
      <c r="E5" s="6"/>
      <c r="F5" s="6"/>
      <c r="G5" s="6"/>
      <c r="H5" s="6"/>
      <c r="I5" s="5"/>
      <c r="J5" s="5"/>
      <c r="K5" s="5"/>
      <c r="L5" s="5"/>
      <c r="M5" s="5"/>
      <c r="N5" s="5"/>
    </row>
    <row r="6" spans="1:14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3CE3-B8B4-46E7-85EB-FB2BCED8A948}">
  <dimension ref="A1:N6"/>
  <sheetViews>
    <sheetView workbookViewId="0"/>
  </sheetViews>
  <sheetFormatPr defaultRowHeight="15" x14ac:dyDescent="0.25"/>
  <cols>
    <col min="1" max="1" width="15.7109375" style="8" customWidth="1"/>
    <col min="2" max="14" width="15" style="8" customWidth="1"/>
    <col min="15" max="16384" width="9.140625" style="8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2024</v>
      </c>
      <c r="B2" s="1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1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0" x14ac:dyDescent="0.25">
      <c r="A4" s="1" t="s">
        <v>106</v>
      </c>
      <c r="B4" s="2" t="s">
        <v>127</v>
      </c>
      <c r="C4" s="2" t="s">
        <v>120</v>
      </c>
      <c r="D4" s="2" t="s">
        <v>121</v>
      </c>
      <c r="E4" s="2" t="s">
        <v>122</v>
      </c>
      <c r="F4" s="2" t="s">
        <v>123</v>
      </c>
      <c r="G4" s="2" t="s">
        <v>124</v>
      </c>
      <c r="H4" s="9" t="s">
        <v>125</v>
      </c>
      <c r="I4" s="5"/>
      <c r="J4" s="5"/>
      <c r="K4" s="5"/>
      <c r="L4" s="5"/>
      <c r="M4" s="5"/>
      <c r="N4" s="5"/>
    </row>
    <row r="5" spans="1:14" x14ac:dyDescent="0.25">
      <c r="A5" s="1">
        <v>2024</v>
      </c>
      <c r="B5" s="1">
        <v>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B656-35F5-4ADE-9FE7-497431AF41FE}">
  <dimension ref="A1:N22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9</v>
      </c>
      <c r="C2" s="4">
        <v>0</v>
      </c>
      <c r="D2" s="4">
        <v>0</v>
      </c>
      <c r="E2" s="4">
        <v>0.22</v>
      </c>
      <c r="F2" s="4">
        <v>0.67</v>
      </c>
      <c r="G2" s="4">
        <v>0.67</v>
      </c>
      <c r="H2" s="4">
        <v>0.78</v>
      </c>
      <c r="I2" s="4">
        <v>0</v>
      </c>
      <c r="J2" s="4">
        <v>0</v>
      </c>
      <c r="K2" s="4">
        <v>0.33</v>
      </c>
      <c r="L2" s="4">
        <v>0.89</v>
      </c>
      <c r="M2" s="4">
        <v>0.89</v>
      </c>
      <c r="N2" s="4">
        <v>1</v>
      </c>
    </row>
    <row r="3" spans="1:14" x14ac:dyDescent="0.25">
      <c r="A3" s="1">
        <v>2017</v>
      </c>
      <c r="B3" s="1">
        <v>24</v>
      </c>
      <c r="C3" s="4">
        <v>0</v>
      </c>
      <c r="D3" s="4">
        <v>0</v>
      </c>
      <c r="E3" s="4">
        <v>0.13</v>
      </c>
      <c r="F3" s="4">
        <v>0.57999999999999996</v>
      </c>
      <c r="G3" s="4">
        <v>0.63</v>
      </c>
      <c r="H3" s="4">
        <v>0.67</v>
      </c>
      <c r="I3" s="4">
        <v>0.04</v>
      </c>
      <c r="J3" s="4">
        <v>0.04</v>
      </c>
      <c r="K3" s="4">
        <v>0.21</v>
      </c>
      <c r="L3" s="4">
        <v>0.71</v>
      </c>
      <c r="M3" s="4">
        <v>0.79</v>
      </c>
      <c r="N3" s="4">
        <v>0.83</v>
      </c>
    </row>
    <row r="4" spans="1:14" x14ac:dyDescent="0.25">
      <c r="A4" s="1">
        <v>2018</v>
      </c>
      <c r="B4" s="1">
        <v>12</v>
      </c>
      <c r="C4" s="4">
        <v>0</v>
      </c>
      <c r="D4" s="4">
        <v>0</v>
      </c>
      <c r="E4" s="4">
        <v>0.25</v>
      </c>
      <c r="F4" s="4">
        <v>0.67</v>
      </c>
      <c r="G4" s="4">
        <f>10/12</f>
        <v>0.83333333333333337</v>
      </c>
      <c r="H4" s="4">
        <f>10/12</f>
        <v>0.83333333333333337</v>
      </c>
      <c r="I4" s="4">
        <v>0</v>
      </c>
      <c r="J4" s="4">
        <v>0</v>
      </c>
      <c r="K4" s="4">
        <v>0.25</v>
      </c>
      <c r="L4" s="4">
        <v>0.67</v>
      </c>
      <c r="M4" s="4">
        <f>10/12</f>
        <v>0.83333333333333337</v>
      </c>
      <c r="N4" s="4">
        <f>10/12</f>
        <v>0.83333333333333337</v>
      </c>
    </row>
    <row r="5" spans="1:14" x14ac:dyDescent="0.25">
      <c r="A5" s="1">
        <v>2019</v>
      </c>
      <c r="B5" s="1">
        <v>11</v>
      </c>
      <c r="C5" s="4">
        <v>0</v>
      </c>
      <c r="D5" s="4">
        <v>0</v>
      </c>
      <c r="E5" s="4">
        <v>0.18</v>
      </c>
      <c r="F5" s="4">
        <v>0.36</v>
      </c>
      <c r="G5" s="4">
        <f>7/11</f>
        <v>0.63636363636363635</v>
      </c>
      <c r="H5" s="4"/>
      <c r="I5" s="4">
        <v>0</v>
      </c>
      <c r="J5" s="4">
        <v>0</v>
      </c>
      <c r="K5" s="4">
        <v>0.18</v>
      </c>
      <c r="L5" s="4">
        <v>0.36</v>
      </c>
      <c r="M5" s="4">
        <f>7/11</f>
        <v>0.63636363636363635</v>
      </c>
      <c r="N5" s="4"/>
    </row>
    <row r="6" spans="1:14" x14ac:dyDescent="0.25">
      <c r="A6" s="1">
        <v>2020</v>
      </c>
      <c r="B6" s="1">
        <v>6</v>
      </c>
      <c r="C6" s="4">
        <v>0</v>
      </c>
      <c r="D6" s="4">
        <v>0</v>
      </c>
      <c r="E6" s="4">
        <v>0</v>
      </c>
      <c r="F6" s="4">
        <f>4/6</f>
        <v>0.66666666666666663</v>
      </c>
      <c r="G6" s="4"/>
      <c r="H6" s="4"/>
      <c r="I6" s="4">
        <v>0</v>
      </c>
      <c r="J6" s="4">
        <v>0</v>
      </c>
      <c r="K6" s="4">
        <v>0</v>
      </c>
      <c r="L6" s="4">
        <f>4/6</f>
        <v>0.66666666666666663</v>
      </c>
      <c r="M6" s="4"/>
      <c r="N6" s="4"/>
    </row>
    <row r="7" spans="1:14" x14ac:dyDescent="0.25">
      <c r="A7" s="1">
        <v>2021</v>
      </c>
      <c r="B7" s="1">
        <v>7</v>
      </c>
      <c r="C7" s="4">
        <v>0.14000000000000001</v>
      </c>
      <c r="D7" s="4">
        <v>0.14000000000000001</v>
      </c>
      <c r="E7" s="4">
        <f>1/7</f>
        <v>0.14285714285714285</v>
      </c>
      <c r="F7" s="4"/>
      <c r="G7" s="4"/>
      <c r="H7" s="4"/>
      <c r="I7" s="4">
        <v>0.14000000000000001</v>
      </c>
      <c r="J7" s="4">
        <v>0.14000000000000001</v>
      </c>
      <c r="K7" s="4">
        <f>1/7</f>
        <v>0.14285714285714285</v>
      </c>
      <c r="L7" s="4"/>
      <c r="M7" s="4"/>
      <c r="N7" s="4"/>
    </row>
    <row r="8" spans="1:14" x14ac:dyDescent="0.25">
      <c r="A8" s="1">
        <v>2022</v>
      </c>
      <c r="B8" s="1">
        <v>8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8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9</v>
      </c>
      <c r="C13" s="4">
        <v>0.78</v>
      </c>
      <c r="D13" s="4">
        <v>0.89</v>
      </c>
      <c r="E13" s="4">
        <v>0.67</v>
      </c>
      <c r="F13" s="4">
        <v>0.11</v>
      </c>
      <c r="G13" s="4">
        <v>0.11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24</v>
      </c>
      <c r="C14" s="4">
        <v>0.83</v>
      </c>
      <c r="D14" s="4">
        <v>0.79</v>
      </c>
      <c r="E14" s="4">
        <v>0.67</v>
      </c>
      <c r="F14" s="4">
        <v>0.04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12</v>
      </c>
      <c r="C15" s="4">
        <v>0.92</v>
      </c>
      <c r="D15" s="4">
        <v>0.83</v>
      </c>
      <c r="E15" s="4">
        <v>0.75</v>
      </c>
      <c r="F15" s="4">
        <v>0.08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11</v>
      </c>
      <c r="C16" s="4">
        <v>0.82</v>
      </c>
      <c r="D16" s="4">
        <v>0.73</v>
      </c>
      <c r="E16" s="4">
        <v>0.55000000000000004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6</v>
      </c>
      <c r="C17" s="4">
        <v>1</v>
      </c>
      <c r="D17" s="4">
        <v>0.67</v>
      </c>
      <c r="E17" s="4">
        <v>0.17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7</v>
      </c>
      <c r="C18" s="4">
        <v>0.5</v>
      </c>
      <c r="D18" s="4">
        <v>0.56999999999999995</v>
      </c>
      <c r="E18" s="4">
        <f>4/7</f>
        <v>0.5714285714285714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8</v>
      </c>
      <c r="C19" s="6">
        <v>0.88</v>
      </c>
      <c r="D19" s="6">
        <f>6/8</f>
        <v>0.75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8</v>
      </c>
      <c r="C20" s="6">
        <f>6/8</f>
        <v>0.75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7</v>
      </c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  <row r="22" spans="1:14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3229-8C07-4EB6-80D5-87D356BC1127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1</v>
      </c>
      <c r="F4" s="4">
        <v>1</v>
      </c>
      <c r="G4" s="4">
        <v>1</v>
      </c>
      <c r="H4" s="4">
        <v>1</v>
      </c>
      <c r="I4" s="4">
        <v>0</v>
      </c>
      <c r="J4" s="4">
        <v>0</v>
      </c>
      <c r="K4" s="4">
        <v>1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1</v>
      </c>
      <c r="F5" s="4">
        <v>1</v>
      </c>
      <c r="G5" s="4">
        <v>1</v>
      </c>
      <c r="H5" s="4"/>
      <c r="I5" s="4">
        <v>0</v>
      </c>
      <c r="J5" s="4">
        <v>0</v>
      </c>
      <c r="K5" s="4">
        <v>1</v>
      </c>
      <c r="L5" s="4">
        <v>1</v>
      </c>
      <c r="M5" s="4">
        <v>1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</v>
      </c>
      <c r="C16" s="4">
        <v>1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975-E4E3-4C24-A776-E43197A6593B}">
  <dimension ref="A1:N21"/>
  <sheetViews>
    <sheetView workbookViewId="0">
      <selection activeCell="C13" sqref="C13:H21"/>
    </sheetView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14" x14ac:dyDescent="0.25">
      <c r="A19" s="1">
        <v>2022</v>
      </c>
      <c r="B19" s="1">
        <v>1</v>
      </c>
      <c r="C19" s="6">
        <v>1</v>
      </c>
      <c r="D19" s="6">
        <v>1</v>
      </c>
      <c r="E19" s="6"/>
      <c r="F19" s="6"/>
      <c r="G19" s="6"/>
      <c r="H19" s="6"/>
    </row>
    <row r="20" spans="1:14" x14ac:dyDescent="0.25">
      <c r="A20" s="1">
        <v>2023</v>
      </c>
      <c r="B20" s="1">
        <v>1</v>
      </c>
      <c r="C20" s="6">
        <v>1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1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1684-DAAA-412F-8DB1-CB452BE54BDE}">
  <dimension ref="A1:N21"/>
  <sheetViews>
    <sheetView workbookViewId="0">
      <selection activeCell="G27" sqref="G27"/>
    </sheetView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12</v>
      </c>
      <c r="C2" s="4">
        <v>0</v>
      </c>
      <c r="D2" s="4">
        <v>0</v>
      </c>
      <c r="E2" s="4">
        <v>0.75</v>
      </c>
      <c r="F2" s="4">
        <v>0.75</v>
      </c>
      <c r="G2" s="4">
        <v>0.75</v>
      </c>
      <c r="H2" s="4">
        <v>0.75</v>
      </c>
      <c r="I2" s="4">
        <v>0</v>
      </c>
      <c r="J2" s="4">
        <v>0</v>
      </c>
      <c r="K2" s="4">
        <v>0.83</v>
      </c>
      <c r="L2" s="4">
        <v>0.83</v>
      </c>
      <c r="M2" s="4">
        <v>0.92</v>
      </c>
      <c r="N2" s="4">
        <v>1</v>
      </c>
    </row>
    <row r="3" spans="1:14" x14ac:dyDescent="0.25">
      <c r="A3" s="1">
        <v>2017</v>
      </c>
      <c r="B3" s="1">
        <v>13</v>
      </c>
      <c r="C3" s="4">
        <v>0</v>
      </c>
      <c r="D3" s="4">
        <v>0</v>
      </c>
      <c r="E3" s="4">
        <v>0.62</v>
      </c>
      <c r="F3" s="4">
        <v>0.62</v>
      </c>
      <c r="G3" s="4">
        <v>0.62</v>
      </c>
      <c r="H3" s="4">
        <v>0.62</v>
      </c>
      <c r="I3" s="4">
        <v>0</v>
      </c>
      <c r="J3" s="4">
        <v>0</v>
      </c>
      <c r="K3" s="4">
        <v>0.69</v>
      </c>
      <c r="L3" s="4">
        <v>0.77</v>
      </c>
      <c r="M3" s="4">
        <v>0.77</v>
      </c>
      <c r="N3" s="4">
        <v>0.77</v>
      </c>
    </row>
    <row r="4" spans="1:14" x14ac:dyDescent="0.25">
      <c r="A4" s="1">
        <v>2018</v>
      </c>
      <c r="B4" s="1">
        <v>7</v>
      </c>
      <c r="C4" s="4">
        <v>0</v>
      </c>
      <c r="D4" s="4">
        <v>0</v>
      </c>
      <c r="E4" s="4">
        <v>1</v>
      </c>
      <c r="F4" s="4">
        <v>1</v>
      </c>
      <c r="G4" s="4">
        <v>1</v>
      </c>
      <c r="H4" s="4">
        <v>1</v>
      </c>
      <c r="I4" s="4">
        <v>0</v>
      </c>
      <c r="J4" s="4">
        <v>0</v>
      </c>
      <c r="K4" s="4">
        <v>1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14</v>
      </c>
      <c r="C5" s="4">
        <v>0</v>
      </c>
      <c r="D5" s="4">
        <v>0</v>
      </c>
      <c r="E5" s="4">
        <v>0</v>
      </c>
      <c r="F5" s="4">
        <v>0</v>
      </c>
      <c r="G5" s="4">
        <f>11/14</f>
        <v>0.7857142857142857</v>
      </c>
      <c r="H5" s="4"/>
      <c r="I5" s="4">
        <v>0</v>
      </c>
      <c r="J5" s="4">
        <v>0</v>
      </c>
      <c r="K5" s="4">
        <v>7.0000000000000007E-2</v>
      </c>
      <c r="L5" s="4">
        <v>7.0000000000000007E-2</v>
      </c>
      <c r="M5" s="4">
        <f>14/14</f>
        <v>1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5</v>
      </c>
      <c r="C7" s="4">
        <v>0</v>
      </c>
      <c r="D7" s="4">
        <v>0</v>
      </c>
      <c r="E7" s="4">
        <f>2/5</f>
        <v>0.4</v>
      </c>
      <c r="F7" s="4"/>
      <c r="G7" s="4"/>
      <c r="H7" s="4"/>
      <c r="I7" s="4">
        <v>0</v>
      </c>
      <c r="J7" s="4">
        <v>0</v>
      </c>
      <c r="K7" s="4">
        <f>3/5</f>
        <v>0.6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12</v>
      </c>
      <c r="C13" s="4">
        <v>1</v>
      </c>
      <c r="D13" s="4">
        <v>1</v>
      </c>
      <c r="E13" s="4">
        <v>0.92</v>
      </c>
      <c r="F13" s="4">
        <v>0.83</v>
      </c>
      <c r="G13" s="4">
        <v>0.75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13</v>
      </c>
      <c r="C14" s="4">
        <v>0.77</v>
      </c>
      <c r="D14" s="4">
        <v>0.77</v>
      </c>
      <c r="E14" s="4">
        <v>0.69</v>
      </c>
      <c r="F14" s="4">
        <v>0.62</v>
      </c>
      <c r="G14" s="4">
        <v>0.62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7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14</v>
      </c>
      <c r="C16" s="4">
        <v>1</v>
      </c>
      <c r="D16" s="4">
        <v>1</v>
      </c>
      <c r="E16" s="4">
        <v>0.93</v>
      </c>
      <c r="F16" s="4">
        <v>0.93</v>
      </c>
      <c r="G16" s="4">
        <f>11/14</f>
        <v>0.7857142857142857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5</v>
      </c>
      <c r="C18" s="4">
        <v>0.8</v>
      </c>
      <c r="D18" s="4">
        <v>0.6</v>
      </c>
      <c r="E18" s="4">
        <f>2/5</f>
        <v>0.4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2</v>
      </c>
      <c r="C20" s="6">
        <v>1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3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C409-3AAE-4ABA-8ED3-905A11182DC5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55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0.36</v>
      </c>
      <c r="L2" s="4">
        <v>0.56000000000000005</v>
      </c>
      <c r="M2" s="4">
        <v>0.61</v>
      </c>
      <c r="N2" s="4">
        <v>0.61</v>
      </c>
    </row>
    <row r="3" spans="1:14" x14ac:dyDescent="0.25">
      <c r="A3" s="1">
        <v>2017</v>
      </c>
      <c r="B3" s="1">
        <v>49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0.04</v>
      </c>
      <c r="K3" s="4">
        <v>0.35</v>
      </c>
      <c r="L3" s="4">
        <v>0.41</v>
      </c>
      <c r="M3" s="4">
        <v>0.47</v>
      </c>
      <c r="N3" s="4">
        <v>0.51</v>
      </c>
    </row>
    <row r="4" spans="1:14" x14ac:dyDescent="0.25">
      <c r="A4" s="1">
        <v>2018</v>
      </c>
      <c r="B4" s="1">
        <v>44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0.39</v>
      </c>
      <c r="L4" s="4">
        <v>0.48</v>
      </c>
      <c r="M4" s="4">
        <f>21/44</f>
        <v>0.47727272727272729</v>
      </c>
      <c r="N4" s="4">
        <f>21/44</f>
        <v>0.47727272727272729</v>
      </c>
    </row>
    <row r="5" spans="1:14" x14ac:dyDescent="0.25">
      <c r="A5" s="1">
        <v>2019</v>
      </c>
      <c r="B5" s="1">
        <v>52</v>
      </c>
      <c r="C5" s="4">
        <v>0</v>
      </c>
      <c r="D5" s="4">
        <v>0</v>
      </c>
      <c r="E5" s="4">
        <v>0</v>
      </c>
      <c r="F5" s="4">
        <v>0</v>
      </c>
      <c r="G5" s="4">
        <f>2/52</f>
        <v>3.8461538461538464E-2</v>
      </c>
      <c r="H5" s="4"/>
      <c r="I5" s="4">
        <v>0</v>
      </c>
      <c r="J5" s="4">
        <v>0.06</v>
      </c>
      <c r="K5" s="4">
        <v>0.15</v>
      </c>
      <c r="L5" s="4">
        <v>0.25</v>
      </c>
      <c r="M5" s="6">
        <f>21/52</f>
        <v>0.40384615384615385</v>
      </c>
      <c r="N5" s="4"/>
    </row>
    <row r="6" spans="1:14" x14ac:dyDescent="0.25">
      <c r="A6" s="1">
        <v>2020</v>
      </c>
      <c r="B6" s="1">
        <v>35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f>14/35</f>
        <v>0.4</v>
      </c>
      <c r="M6" s="4"/>
      <c r="N6" s="4"/>
    </row>
    <row r="7" spans="1:14" x14ac:dyDescent="0.25">
      <c r="A7" s="1">
        <v>2021</v>
      </c>
      <c r="B7" s="1">
        <v>34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f>10/24</f>
        <v>0.41666666666666669</v>
      </c>
      <c r="L7" s="4"/>
      <c r="M7" s="4"/>
      <c r="N7" s="4"/>
    </row>
    <row r="8" spans="1:14" x14ac:dyDescent="0.25">
      <c r="A8" s="1">
        <v>2022</v>
      </c>
      <c r="B8" s="1">
        <v>26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f>1/26</f>
        <v>3.8461538461538464E-2</v>
      </c>
      <c r="K8" s="6"/>
      <c r="L8" s="6"/>
      <c r="M8" s="6"/>
      <c r="N8" s="6"/>
    </row>
    <row r="9" spans="1:14" x14ac:dyDescent="0.25">
      <c r="A9" s="1">
        <v>2023</v>
      </c>
      <c r="B9" s="1">
        <v>39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44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56</v>
      </c>
      <c r="C13" s="4">
        <v>0.71</v>
      </c>
      <c r="D13" s="4">
        <v>0.61</v>
      </c>
      <c r="E13" s="4">
        <v>0.36</v>
      </c>
      <c r="F13" s="4">
        <v>0.13</v>
      </c>
      <c r="G13" s="4">
        <v>0</v>
      </c>
      <c r="H13" s="4">
        <v>0.02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49</v>
      </c>
      <c r="C14" s="4">
        <v>0.65</v>
      </c>
      <c r="D14" s="4">
        <v>0.55000000000000004</v>
      </c>
      <c r="E14" s="4">
        <v>0.27</v>
      </c>
      <c r="F14" s="4">
        <v>0.12</v>
      </c>
      <c r="G14" s="4">
        <v>0.02</v>
      </c>
      <c r="H14" s="4">
        <v>0.02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44</v>
      </c>
      <c r="C15" s="4">
        <v>0.73</v>
      </c>
      <c r="D15" s="4">
        <v>0.59</v>
      </c>
      <c r="E15" s="4">
        <v>0.23</v>
      </c>
      <c r="F15" s="4">
        <v>0.05</v>
      </c>
      <c r="G15" s="4">
        <v>0.05</v>
      </c>
      <c r="H15" s="4">
        <f>2/44</f>
        <v>4.5454545454545456E-2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52</v>
      </c>
      <c r="C16" s="4">
        <v>0.62</v>
      </c>
      <c r="D16" s="4">
        <v>0.44</v>
      </c>
      <c r="E16" s="4">
        <v>0.23</v>
      </c>
      <c r="F16" s="4">
        <v>0.12</v>
      </c>
      <c r="G16" s="4">
        <f>3/52</f>
        <v>5.7692307692307696E-2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38</v>
      </c>
      <c r="C17" s="4">
        <v>0.66</v>
      </c>
      <c r="D17" s="4">
        <v>0.5</v>
      </c>
      <c r="E17" s="4">
        <v>0.18</v>
      </c>
      <c r="F17" s="4">
        <f>3/38</f>
        <v>7.8947368421052627E-2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35</v>
      </c>
      <c r="C18" s="4">
        <v>0.66</v>
      </c>
      <c r="D18" s="4">
        <v>0.43</v>
      </c>
      <c r="E18" s="4">
        <f>16/35</f>
        <v>0.45714285714285713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28</v>
      </c>
      <c r="C19" s="6">
        <v>0.46</v>
      </c>
      <c r="D19" s="6">
        <f>14/28</f>
        <v>0.5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39</v>
      </c>
      <c r="C20" s="6">
        <f>32/39</f>
        <v>0.82051282051282048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43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4C8D-7BEE-49B9-8B00-599E0A9C1F4B}">
  <dimension ref="A1:N30"/>
  <sheetViews>
    <sheetView zoomScale="89" zoomScaleNormal="89" workbookViewId="0"/>
  </sheetViews>
  <sheetFormatPr defaultRowHeight="15" x14ac:dyDescent="0.25"/>
  <cols>
    <col min="1" max="1" width="15.7109375" customWidth="1"/>
    <col min="2" max="14" width="15" style="7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51</v>
      </c>
      <c r="C2" s="4">
        <v>0</v>
      </c>
      <c r="D2" s="4">
        <v>0</v>
      </c>
      <c r="E2" s="4">
        <v>0</v>
      </c>
      <c r="F2" s="4">
        <v>0.06</v>
      </c>
      <c r="G2" s="4">
        <v>0.2</v>
      </c>
      <c r="H2" s="4">
        <v>0.2</v>
      </c>
      <c r="I2" s="4">
        <v>0</v>
      </c>
      <c r="J2" s="4">
        <v>0</v>
      </c>
      <c r="K2" s="4">
        <v>0</v>
      </c>
      <c r="L2" s="4">
        <v>0.16</v>
      </c>
      <c r="M2" s="4">
        <v>0.37</v>
      </c>
      <c r="N2" s="4">
        <v>0.39</v>
      </c>
    </row>
    <row r="3" spans="1:14" x14ac:dyDescent="0.25">
      <c r="A3" s="1">
        <v>2017</v>
      </c>
      <c r="B3" s="1">
        <v>35</v>
      </c>
      <c r="C3" s="4">
        <v>0</v>
      </c>
      <c r="D3" s="4">
        <v>0</v>
      </c>
      <c r="E3" s="4">
        <v>0</v>
      </c>
      <c r="F3" s="4">
        <v>0</v>
      </c>
      <c r="G3" s="4">
        <v>0.06</v>
      </c>
      <c r="H3" s="4">
        <v>0.06</v>
      </c>
      <c r="I3" s="4">
        <v>0</v>
      </c>
      <c r="J3" s="4">
        <v>0</v>
      </c>
      <c r="K3" s="4">
        <v>0.03</v>
      </c>
      <c r="L3" s="4">
        <v>0.17</v>
      </c>
      <c r="M3" s="4">
        <v>0.26</v>
      </c>
      <c r="N3" s="4">
        <v>0.34</v>
      </c>
    </row>
    <row r="4" spans="1:14" x14ac:dyDescent="0.25">
      <c r="A4" s="1">
        <v>2018</v>
      </c>
      <c r="B4" s="1">
        <v>38</v>
      </c>
      <c r="C4" s="4">
        <v>0</v>
      </c>
      <c r="D4" s="4">
        <v>0</v>
      </c>
      <c r="E4" s="4">
        <v>0</v>
      </c>
      <c r="F4" s="4">
        <f>4/38</f>
        <v>0.10526315789473684</v>
      </c>
      <c r="G4" s="4">
        <f>6/38</f>
        <v>0.15789473684210525</v>
      </c>
      <c r="H4" s="4">
        <f>6/38</f>
        <v>0.15789473684210525</v>
      </c>
      <c r="I4" s="4">
        <v>0</v>
      </c>
      <c r="J4" s="4">
        <v>0</v>
      </c>
      <c r="K4" s="4">
        <v>0</v>
      </c>
      <c r="L4" s="4">
        <v>0.13</v>
      </c>
      <c r="M4" s="4">
        <v>0.37</v>
      </c>
      <c r="N4" s="4">
        <f>15/38</f>
        <v>0.39473684210526316</v>
      </c>
    </row>
    <row r="5" spans="1:14" x14ac:dyDescent="0.25">
      <c r="A5" s="1">
        <v>2019</v>
      </c>
      <c r="B5" s="1">
        <v>53</v>
      </c>
      <c r="C5" s="4">
        <v>0</v>
      </c>
      <c r="D5" s="4">
        <v>0</v>
      </c>
      <c r="E5" s="4">
        <v>0.02</v>
      </c>
      <c r="F5" s="4">
        <v>0.02</v>
      </c>
      <c r="G5" s="4">
        <f>9/53</f>
        <v>0.16981132075471697</v>
      </c>
      <c r="H5" s="4"/>
      <c r="I5" s="4">
        <v>0</v>
      </c>
      <c r="J5" s="4">
        <v>0</v>
      </c>
      <c r="K5" s="4">
        <v>0</v>
      </c>
      <c r="L5" s="4">
        <v>0.02</v>
      </c>
      <c r="M5" s="4">
        <f>24/53</f>
        <v>0.45283018867924529</v>
      </c>
      <c r="N5" s="4"/>
    </row>
    <row r="6" spans="1:14" x14ac:dyDescent="0.25">
      <c r="A6" s="1">
        <v>2020</v>
      </c>
      <c r="B6" s="1">
        <v>28</v>
      </c>
      <c r="C6" s="4">
        <v>0</v>
      </c>
      <c r="D6" s="4">
        <v>0</v>
      </c>
      <c r="E6" s="4">
        <v>0</v>
      </c>
      <c r="F6" s="4">
        <f>0/28</f>
        <v>0</v>
      </c>
      <c r="G6" s="4"/>
      <c r="H6" s="4"/>
      <c r="I6" s="4">
        <v>0</v>
      </c>
      <c r="J6" s="4">
        <v>0</v>
      </c>
      <c r="K6" s="4">
        <v>0</v>
      </c>
      <c r="L6" s="4">
        <f>1/28</f>
        <v>3.5714285714285712E-2</v>
      </c>
      <c r="M6" s="4"/>
      <c r="N6" s="4"/>
    </row>
    <row r="7" spans="1:14" x14ac:dyDescent="0.25">
      <c r="A7" s="1">
        <v>2021</v>
      </c>
      <c r="B7" s="1">
        <v>17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23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26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51</v>
      </c>
      <c r="C13" s="4">
        <v>0.63</v>
      </c>
      <c r="D13" s="4">
        <v>0.53</v>
      </c>
      <c r="E13" s="4">
        <v>0.45</v>
      </c>
      <c r="F13" s="4">
        <v>0.31</v>
      </c>
      <c r="G13" s="4">
        <v>0.06</v>
      </c>
      <c r="H13" s="4">
        <v>0.04</v>
      </c>
    </row>
    <row r="14" spans="1:14" x14ac:dyDescent="0.25">
      <c r="A14" s="1">
        <v>2017</v>
      </c>
      <c r="B14" s="1">
        <v>35</v>
      </c>
      <c r="C14" s="4">
        <v>0.69</v>
      </c>
      <c r="D14" s="4">
        <v>0.4</v>
      </c>
      <c r="E14" s="4">
        <v>0.37</v>
      </c>
      <c r="F14" s="4">
        <v>0.2</v>
      </c>
      <c r="G14" s="4">
        <v>0.09</v>
      </c>
      <c r="H14" s="4">
        <v>0</v>
      </c>
    </row>
    <row r="15" spans="1:14" x14ac:dyDescent="0.25">
      <c r="A15" s="1">
        <v>2018</v>
      </c>
      <c r="B15" s="1">
        <v>38</v>
      </c>
      <c r="C15" s="4">
        <v>0.71</v>
      </c>
      <c r="D15" s="4">
        <v>0.63</v>
      </c>
      <c r="E15" s="4">
        <v>0.32</v>
      </c>
      <c r="F15" s="4">
        <v>0.24</v>
      </c>
      <c r="G15" s="4">
        <v>0.08</v>
      </c>
      <c r="H15" s="4">
        <f>1/38</f>
        <v>2.6315789473684209E-2</v>
      </c>
    </row>
    <row r="16" spans="1:14" x14ac:dyDescent="0.25">
      <c r="A16" s="1">
        <v>2019</v>
      </c>
      <c r="B16" s="1">
        <v>53</v>
      </c>
      <c r="C16" s="4">
        <v>0.83</v>
      </c>
      <c r="D16" s="4">
        <v>0.7</v>
      </c>
      <c r="E16" s="4">
        <v>0.55000000000000004</v>
      </c>
      <c r="F16" s="4">
        <v>0.17</v>
      </c>
      <c r="G16" s="4">
        <f>2/52</f>
        <v>3.8461538461538464E-2</v>
      </c>
      <c r="H16" s="4"/>
    </row>
    <row r="17" spans="1:8" x14ac:dyDescent="0.25">
      <c r="A17" s="1">
        <v>2020</v>
      </c>
      <c r="B17" s="1">
        <v>28</v>
      </c>
      <c r="C17" s="4">
        <v>0.61</v>
      </c>
      <c r="D17" s="4">
        <v>0.36</v>
      </c>
      <c r="E17" s="4">
        <v>0.25</v>
      </c>
      <c r="F17" s="4">
        <f>6/28</f>
        <v>0.21428571428571427</v>
      </c>
      <c r="G17" s="4"/>
      <c r="H17" s="4"/>
    </row>
    <row r="18" spans="1:8" x14ac:dyDescent="0.25">
      <c r="A18" s="1">
        <v>2021</v>
      </c>
      <c r="B18" s="1">
        <v>17</v>
      </c>
      <c r="C18" s="4">
        <v>0.71</v>
      </c>
      <c r="D18" s="4">
        <v>0.47</v>
      </c>
      <c r="E18" s="4">
        <f>7/17</f>
        <v>0.41176470588235292</v>
      </c>
      <c r="F18" s="4"/>
      <c r="G18" s="4"/>
      <c r="H18" s="4"/>
    </row>
    <row r="19" spans="1:8" x14ac:dyDescent="0.25">
      <c r="A19" s="1">
        <v>2022</v>
      </c>
      <c r="B19" s="1">
        <v>23</v>
      </c>
      <c r="C19" s="6">
        <v>0.75</v>
      </c>
      <c r="D19" s="6">
        <f>14/23</f>
        <v>0.60869565217391308</v>
      </c>
      <c r="E19" s="6"/>
      <c r="F19" s="6"/>
      <c r="G19" s="6"/>
      <c r="H19" s="6"/>
    </row>
    <row r="20" spans="1:8" x14ac:dyDescent="0.25">
      <c r="A20" s="1">
        <v>2023</v>
      </c>
      <c r="B20" s="1">
        <v>26</v>
      </c>
      <c r="C20" s="6">
        <f>13/26</f>
        <v>0.5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18</v>
      </c>
      <c r="C21" s="6"/>
      <c r="D21" s="6"/>
      <c r="E21" s="6"/>
      <c r="F21" s="6"/>
      <c r="G21" s="6"/>
      <c r="H21" s="6"/>
    </row>
    <row r="22" spans="1:8" x14ac:dyDescent="0.25">
      <c r="C22" s="6"/>
      <c r="D22" s="6"/>
      <c r="E22" s="6"/>
      <c r="F22" s="6"/>
      <c r="G22" s="6"/>
      <c r="H22" s="6"/>
    </row>
    <row r="23" spans="1:8" x14ac:dyDescent="0.25">
      <c r="C23" s="6"/>
      <c r="D23" s="6"/>
      <c r="E23" s="6"/>
      <c r="F23" s="6"/>
      <c r="G23" s="6"/>
      <c r="H23" s="6"/>
    </row>
    <row r="24" spans="1:8" x14ac:dyDescent="0.25">
      <c r="C24" s="6"/>
      <c r="D24" s="6"/>
      <c r="E24" s="6"/>
      <c r="F24" s="6"/>
      <c r="G24" s="6"/>
      <c r="H24" s="6"/>
    </row>
    <row r="25" spans="1:8" x14ac:dyDescent="0.25">
      <c r="C25" s="6"/>
      <c r="D25" s="6"/>
      <c r="E25" s="6"/>
      <c r="F25" s="6"/>
      <c r="G25" s="6"/>
      <c r="H25" s="6"/>
    </row>
    <row r="26" spans="1:8" x14ac:dyDescent="0.25">
      <c r="C26" s="6"/>
      <c r="D26" s="6"/>
      <c r="E26" s="6"/>
      <c r="F26" s="6"/>
      <c r="G26" s="6"/>
      <c r="H26" s="6"/>
    </row>
    <row r="27" spans="1:8" x14ac:dyDescent="0.25">
      <c r="C27" s="6"/>
      <c r="D27" s="6"/>
      <c r="E27" s="6"/>
      <c r="F27" s="6"/>
      <c r="G27" s="6"/>
      <c r="H27" s="6"/>
    </row>
    <row r="28" spans="1:8" x14ac:dyDescent="0.25">
      <c r="C28" s="6"/>
      <c r="D28" s="6"/>
      <c r="E28" s="6"/>
      <c r="F28" s="6"/>
      <c r="G28" s="6"/>
      <c r="H28" s="6"/>
    </row>
    <row r="29" spans="1:8" x14ac:dyDescent="0.25">
      <c r="C29" s="6"/>
      <c r="D29" s="6"/>
      <c r="E29" s="6"/>
      <c r="F29" s="6"/>
      <c r="G29" s="6"/>
      <c r="H29" s="6"/>
    </row>
    <row r="30" spans="1:8" x14ac:dyDescent="0.25">
      <c r="C30" s="6"/>
      <c r="D30" s="6"/>
      <c r="E30" s="6"/>
      <c r="F30" s="6"/>
      <c r="G30" s="6"/>
      <c r="H30" s="6"/>
    </row>
  </sheetData>
  <pageMargins left="0.7" right="0.7" top="0.75" bottom="0.75" header="0.3" footer="0.3"/>
  <pageSetup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F902-92F4-4385-BAA2-B42EB2877EBD}">
  <dimension ref="A1:N21"/>
  <sheetViews>
    <sheetView workbookViewId="0">
      <selection activeCell="K7" sqref="K7"/>
    </sheetView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2</v>
      </c>
      <c r="C4" s="4">
        <v>0.5</v>
      </c>
      <c r="D4" s="4">
        <v>0.5</v>
      </c>
      <c r="E4" s="4">
        <v>0.5</v>
      </c>
      <c r="F4" s="4">
        <v>0.5</v>
      </c>
      <c r="G4" s="4">
        <v>0.5</v>
      </c>
      <c r="H4" s="4">
        <v>0.5</v>
      </c>
      <c r="I4" s="4">
        <v>0.5</v>
      </c>
      <c r="J4" s="4">
        <v>0.5</v>
      </c>
      <c r="K4" s="4">
        <v>0.5</v>
      </c>
      <c r="L4" s="4">
        <v>0.5</v>
      </c>
      <c r="M4" s="4">
        <v>0.5</v>
      </c>
      <c r="N4" s="4">
        <v>0.5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s="8" customFormat="1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2</v>
      </c>
      <c r="C15" s="4">
        <v>0.5</v>
      </c>
      <c r="D15" s="4">
        <v>0.5</v>
      </c>
      <c r="E15" s="4">
        <v>0.5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</v>
      </c>
      <c r="C18" s="4">
        <v>0</v>
      </c>
      <c r="D18" s="4">
        <v>1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0</v>
      </c>
      <c r="C20" s="6">
        <v>0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6B8F-4024-4202-8CD6-B9A675956488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6</v>
      </c>
      <c r="C2" s="4">
        <v>0</v>
      </c>
      <c r="D2" s="4">
        <v>0.83</v>
      </c>
      <c r="E2" s="4">
        <v>0.83</v>
      </c>
      <c r="F2" s="4">
        <v>0.83</v>
      </c>
      <c r="G2" s="4">
        <v>0.83</v>
      </c>
      <c r="H2" s="4">
        <v>0.83</v>
      </c>
      <c r="I2" s="4">
        <v>0</v>
      </c>
      <c r="J2" s="4">
        <v>0.83</v>
      </c>
      <c r="K2" s="4">
        <v>0.83</v>
      </c>
      <c r="L2" s="4">
        <v>0.83</v>
      </c>
      <c r="M2" s="4">
        <v>0.83</v>
      </c>
      <c r="N2" s="4">
        <v>0.83</v>
      </c>
    </row>
    <row r="3" spans="1:14" x14ac:dyDescent="0.25">
      <c r="A3" s="1">
        <v>2017</v>
      </c>
      <c r="B3" s="1">
        <v>3</v>
      </c>
      <c r="C3" s="4">
        <v>0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0</v>
      </c>
      <c r="J3" s="4">
        <v>1</v>
      </c>
      <c r="K3" s="4">
        <v>1</v>
      </c>
      <c r="L3" s="4">
        <v>1</v>
      </c>
      <c r="M3" s="4">
        <v>1</v>
      </c>
      <c r="N3" s="4">
        <v>1</v>
      </c>
    </row>
    <row r="4" spans="1:14" x14ac:dyDescent="0.25">
      <c r="A4" s="1">
        <v>2018</v>
      </c>
      <c r="B4" s="1">
        <v>7</v>
      </c>
      <c r="C4" s="4">
        <v>0</v>
      </c>
      <c r="D4" s="4">
        <v>0.56999999999999995</v>
      </c>
      <c r="E4" s="4">
        <v>0.56999999999999995</v>
      </c>
      <c r="F4" s="4">
        <v>0.56999999999999995</v>
      </c>
      <c r="G4" s="4">
        <v>0.56999999999999995</v>
      </c>
      <c r="H4" s="4">
        <f>4/7</f>
        <v>0.5714285714285714</v>
      </c>
      <c r="I4" s="4">
        <v>0</v>
      </c>
      <c r="J4" s="4">
        <v>0.56999999999999995</v>
      </c>
      <c r="K4" s="4">
        <v>0.56999999999999995</v>
      </c>
      <c r="L4" s="4">
        <v>0.56999999999999995</v>
      </c>
      <c r="M4" s="4">
        <v>0.56999999999999995</v>
      </c>
      <c r="N4" s="4">
        <f>4/7</f>
        <v>0.5714285714285714</v>
      </c>
    </row>
    <row r="5" spans="1:14" x14ac:dyDescent="0.25">
      <c r="A5" s="1">
        <v>2019</v>
      </c>
      <c r="B5" s="1">
        <v>3</v>
      </c>
      <c r="C5" s="4">
        <v>0</v>
      </c>
      <c r="D5" s="4">
        <v>0.67</v>
      </c>
      <c r="E5" s="4">
        <v>0.67</v>
      </c>
      <c r="F5" s="4">
        <v>0.67</v>
      </c>
      <c r="G5" s="4">
        <f>2/3</f>
        <v>0.66666666666666663</v>
      </c>
      <c r="H5" s="4"/>
      <c r="I5" s="4">
        <v>0</v>
      </c>
      <c r="J5" s="4">
        <v>0.67</v>
      </c>
      <c r="K5" s="4">
        <v>0.67</v>
      </c>
      <c r="L5" s="4">
        <v>0.67</v>
      </c>
      <c r="M5" s="4">
        <f>2/3</f>
        <v>0.66666666666666663</v>
      </c>
      <c r="N5" s="4"/>
    </row>
    <row r="6" spans="1:14" x14ac:dyDescent="0.25">
      <c r="A6" s="1">
        <v>2020</v>
      </c>
      <c r="B6" s="1">
        <v>6</v>
      </c>
      <c r="C6" s="4">
        <v>0</v>
      </c>
      <c r="D6" s="4">
        <v>0.83</v>
      </c>
      <c r="E6" s="4">
        <v>0.83</v>
      </c>
      <c r="F6" s="4">
        <f>5/6</f>
        <v>0.83333333333333337</v>
      </c>
      <c r="G6" s="4"/>
      <c r="H6" s="4"/>
      <c r="I6" s="4">
        <v>0</v>
      </c>
      <c r="J6" s="4">
        <v>0.83</v>
      </c>
      <c r="K6" s="4">
        <v>0.83</v>
      </c>
      <c r="L6" s="4">
        <f>5/6</f>
        <v>0.83333333333333337</v>
      </c>
      <c r="M6" s="4"/>
      <c r="N6" s="4"/>
    </row>
    <row r="7" spans="1:14" x14ac:dyDescent="0.25">
      <c r="A7" s="1">
        <v>2021</v>
      </c>
      <c r="B7" s="1">
        <v>5</v>
      </c>
      <c r="C7" s="4">
        <v>0</v>
      </c>
      <c r="D7" s="4">
        <v>0</v>
      </c>
      <c r="E7" s="4">
        <f>3/5</f>
        <v>0.6</v>
      </c>
      <c r="F7" s="4"/>
      <c r="G7" s="4"/>
      <c r="H7" s="4"/>
      <c r="I7" s="4">
        <v>0</v>
      </c>
      <c r="J7" s="4">
        <v>0</v>
      </c>
      <c r="K7" s="4">
        <f>3/5</f>
        <v>0.6</v>
      </c>
      <c r="L7" s="4"/>
      <c r="M7" s="4"/>
      <c r="N7" s="4"/>
    </row>
    <row r="8" spans="1:14" x14ac:dyDescent="0.25">
      <c r="A8" s="1">
        <v>2022</v>
      </c>
      <c r="B8" s="1">
        <v>8</v>
      </c>
      <c r="C8" s="6">
        <v>0</v>
      </c>
      <c r="D8" s="6">
        <f>7/8</f>
        <v>0.875</v>
      </c>
      <c r="E8" s="6"/>
      <c r="F8" s="6"/>
      <c r="G8" s="6"/>
      <c r="H8" s="6"/>
      <c r="I8" s="6">
        <v>0</v>
      </c>
      <c r="J8" s="6">
        <f>7/8</f>
        <v>0.875</v>
      </c>
      <c r="K8" s="6"/>
      <c r="L8" s="6"/>
      <c r="M8" s="6"/>
      <c r="N8" s="6"/>
    </row>
    <row r="9" spans="1:14" x14ac:dyDescent="0.25">
      <c r="A9" s="1">
        <v>2023</v>
      </c>
      <c r="B9" s="1">
        <v>6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6</v>
      </c>
      <c r="C13" s="4">
        <v>0.83</v>
      </c>
      <c r="D13" s="4">
        <v>0.17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</v>
      </c>
      <c r="C14" s="4">
        <v>1</v>
      </c>
      <c r="D14" s="4">
        <v>0.5</v>
      </c>
      <c r="E14" s="4">
        <v>0.25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7</v>
      </c>
      <c r="C15" s="4">
        <v>0.56999999999999995</v>
      </c>
      <c r="D15" s="4">
        <v>0.14000000000000001</v>
      </c>
      <c r="E15" s="4">
        <v>0.14000000000000001</v>
      </c>
      <c r="F15" s="4">
        <v>0.14000000000000001</v>
      </c>
      <c r="G15" s="4">
        <v>0.14000000000000001</v>
      </c>
      <c r="H15" s="4">
        <f>1/7</f>
        <v>0.14285714285714285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3</v>
      </c>
      <c r="C16" s="4">
        <v>1</v>
      </c>
      <c r="D16" s="4">
        <v>0.33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6</v>
      </c>
      <c r="C17" s="4">
        <v>0.83</v>
      </c>
      <c r="D17" s="4">
        <v>0.17</v>
      </c>
      <c r="E17" s="4">
        <v>0</v>
      </c>
      <c r="F17" s="4">
        <f>1/6</f>
        <v>0.16666666666666666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7</v>
      </c>
      <c r="C18" s="4">
        <v>0.71</v>
      </c>
      <c r="D18" s="4">
        <v>0.14000000000000001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8</v>
      </c>
      <c r="C19" s="6">
        <v>1</v>
      </c>
      <c r="D19" s="6">
        <f>3/8</f>
        <v>0.375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6</v>
      </c>
      <c r="C20" s="6">
        <f>5/6</f>
        <v>0.83333333333333337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10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99CF-4F0A-4963-B66F-1A2D02A7568B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0</v>
      </c>
      <c r="C20" s="6">
        <v>0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0860-5B0C-4D31-8018-BBA03BA19AD0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7</v>
      </c>
      <c r="C2" s="4">
        <v>0</v>
      </c>
      <c r="D2" s="4">
        <v>0.28999999999999998</v>
      </c>
      <c r="E2" s="4">
        <v>0.56999999999999995</v>
      </c>
      <c r="F2" s="4">
        <v>0.56999999999999995</v>
      </c>
      <c r="G2" s="4">
        <v>0.56999999999999995</v>
      </c>
      <c r="H2" s="4">
        <v>0.56999999999999995</v>
      </c>
      <c r="I2" s="4">
        <v>0</v>
      </c>
      <c r="J2" s="4">
        <v>0.28999999999999998</v>
      </c>
      <c r="K2" s="4">
        <v>0.56999999999999995</v>
      </c>
      <c r="L2" s="4">
        <v>0.56999999999999995</v>
      </c>
      <c r="M2" s="4">
        <v>0.56999999999999995</v>
      </c>
      <c r="N2" s="4">
        <v>0.56999999999999995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4</v>
      </c>
      <c r="C4" s="4">
        <v>0</v>
      </c>
      <c r="D4" s="4">
        <v>0.75</v>
      </c>
      <c r="E4" s="4">
        <v>0.75</v>
      </c>
      <c r="F4" s="4">
        <v>0.75</v>
      </c>
      <c r="G4" s="4">
        <v>0.75</v>
      </c>
      <c r="H4" s="4">
        <f>3/4</f>
        <v>0.75</v>
      </c>
      <c r="I4" s="4">
        <v>0</v>
      </c>
      <c r="J4" s="4">
        <v>0.75</v>
      </c>
      <c r="K4" s="4">
        <v>0.75</v>
      </c>
      <c r="L4" s="4">
        <v>0.75</v>
      </c>
      <c r="M4" s="4">
        <v>0.75</v>
      </c>
      <c r="N4" s="4">
        <f>3/4</f>
        <v>0.75</v>
      </c>
    </row>
    <row r="5" spans="1:14" x14ac:dyDescent="0.25">
      <c r="A5" s="1">
        <v>2019</v>
      </c>
      <c r="B5" s="1">
        <v>3</v>
      </c>
      <c r="C5" s="4">
        <v>0</v>
      </c>
      <c r="D5" s="4">
        <f>2/3</f>
        <v>0.66666666666666663</v>
      </c>
      <c r="E5" s="4">
        <f>2/3</f>
        <v>0.66666666666666663</v>
      </c>
      <c r="F5" s="4">
        <f>2/3</f>
        <v>0.66666666666666663</v>
      </c>
      <c r="G5" s="4">
        <f>2/3</f>
        <v>0.66666666666666663</v>
      </c>
      <c r="H5" s="4"/>
      <c r="I5" s="4">
        <v>0</v>
      </c>
      <c r="J5" s="4">
        <f>2/3</f>
        <v>0.66666666666666663</v>
      </c>
      <c r="K5" s="4">
        <f>2/3</f>
        <v>0.66666666666666663</v>
      </c>
      <c r="L5" s="4">
        <f>2/3</f>
        <v>0.66666666666666663</v>
      </c>
      <c r="M5" s="4">
        <f>2/3</f>
        <v>0.66666666666666663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1</v>
      </c>
      <c r="F7" s="4"/>
      <c r="G7" s="4"/>
      <c r="H7" s="4"/>
      <c r="I7" s="4">
        <v>0</v>
      </c>
      <c r="J7" s="4">
        <v>0</v>
      </c>
      <c r="K7" s="4">
        <v>1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f>1/2</f>
        <v>0.5</v>
      </c>
      <c r="E8" s="6"/>
      <c r="F8" s="6"/>
      <c r="G8" s="6"/>
      <c r="H8" s="6"/>
      <c r="I8" s="6">
        <v>0</v>
      </c>
      <c r="J8" s="6">
        <f>1/2</f>
        <v>0.5</v>
      </c>
      <c r="K8" s="6"/>
      <c r="L8" s="6"/>
      <c r="M8" s="6"/>
      <c r="N8" s="6"/>
    </row>
    <row r="9" spans="1:14" x14ac:dyDescent="0.25">
      <c r="A9" s="1">
        <v>2023</v>
      </c>
      <c r="B9" s="1">
        <v>3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7</v>
      </c>
      <c r="C13" s="4">
        <v>0.56999999999999995</v>
      </c>
      <c r="D13" s="4">
        <v>0.56999999999999995</v>
      </c>
      <c r="E13" s="4">
        <v>0.43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4</v>
      </c>
      <c r="C15" s="4">
        <v>1</v>
      </c>
      <c r="D15" s="4">
        <v>0.25</v>
      </c>
      <c r="E15" s="4">
        <v>0.25</v>
      </c>
      <c r="F15" s="4">
        <v>0.25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4</v>
      </c>
      <c r="C16" s="4">
        <v>1</v>
      </c>
      <c r="D16" s="4">
        <v>0.25</v>
      </c>
      <c r="E16" s="4">
        <v>0.25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</v>
      </c>
      <c r="C18" s="4">
        <v>1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2</v>
      </c>
      <c r="C19" s="6">
        <v>0.5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3</v>
      </c>
      <c r="C20" s="6">
        <f>2/3</f>
        <v>0.66666666666666663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5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37FE-96B3-4C36-9731-F555DA36095F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s="8" customFormat="1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8" x14ac:dyDescent="0.25">
      <c r="A17" s="1">
        <v>2020</v>
      </c>
      <c r="B17" s="1">
        <v>1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64FA-C664-45B8-8349-4593B45B57AC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4</v>
      </c>
      <c r="C2" s="4">
        <v>0</v>
      </c>
      <c r="D2" s="4">
        <v>0.75</v>
      </c>
      <c r="E2" s="4">
        <v>1</v>
      </c>
      <c r="F2" s="4">
        <v>1</v>
      </c>
      <c r="G2" s="4">
        <v>1</v>
      </c>
      <c r="H2" s="4">
        <v>1</v>
      </c>
      <c r="I2" s="4">
        <v>0</v>
      </c>
      <c r="J2" s="4">
        <v>0.75</v>
      </c>
      <c r="K2" s="4">
        <v>1</v>
      </c>
      <c r="L2" s="4">
        <v>1</v>
      </c>
      <c r="M2" s="4">
        <v>1</v>
      </c>
      <c r="N2" s="4">
        <v>1</v>
      </c>
    </row>
    <row r="3" spans="1:14" x14ac:dyDescent="0.25">
      <c r="A3" s="1">
        <v>2017</v>
      </c>
      <c r="B3" s="1">
        <v>4</v>
      </c>
      <c r="C3" s="4">
        <v>0</v>
      </c>
      <c r="D3" s="4">
        <v>0.5</v>
      </c>
      <c r="E3" s="4">
        <v>0.5</v>
      </c>
      <c r="F3" s="4">
        <v>0.5</v>
      </c>
      <c r="G3" s="4">
        <v>0.5</v>
      </c>
      <c r="H3" s="4">
        <v>0.5</v>
      </c>
      <c r="I3" s="4">
        <v>0</v>
      </c>
      <c r="J3" s="4">
        <v>0.5</v>
      </c>
      <c r="K3" s="4">
        <v>0.5</v>
      </c>
      <c r="L3" s="4">
        <v>0.5</v>
      </c>
      <c r="M3" s="4">
        <v>0.5</v>
      </c>
      <c r="N3" s="4">
        <v>0.5</v>
      </c>
    </row>
    <row r="4" spans="1:14" x14ac:dyDescent="0.25">
      <c r="A4" s="1">
        <v>2018</v>
      </c>
      <c r="B4" s="1">
        <v>5</v>
      </c>
      <c r="C4" s="4">
        <v>0</v>
      </c>
      <c r="D4" s="4">
        <v>0.8</v>
      </c>
      <c r="E4" s="4">
        <v>0.8</v>
      </c>
      <c r="F4" s="4">
        <v>0.8</v>
      </c>
      <c r="G4" s="4">
        <v>0.8</v>
      </c>
      <c r="H4" s="4">
        <f>4/5</f>
        <v>0.8</v>
      </c>
      <c r="I4" s="4">
        <v>0</v>
      </c>
      <c r="J4" s="4">
        <v>0.8</v>
      </c>
      <c r="K4" s="4">
        <v>0.8</v>
      </c>
      <c r="L4" s="4">
        <v>0.8</v>
      </c>
      <c r="M4" s="4">
        <v>0.8</v>
      </c>
      <c r="N4" s="4">
        <f>4/5</f>
        <v>0.8</v>
      </c>
    </row>
    <row r="5" spans="1:14" x14ac:dyDescent="0.25">
      <c r="A5" s="1">
        <v>2019</v>
      </c>
      <c r="B5" s="1">
        <v>4</v>
      </c>
      <c r="C5" s="4">
        <v>0</v>
      </c>
      <c r="D5" s="4">
        <v>0.5</v>
      </c>
      <c r="E5" s="4">
        <v>0.5</v>
      </c>
      <c r="F5" s="4">
        <v>0.5</v>
      </c>
      <c r="G5" s="4">
        <f>2/4</f>
        <v>0.5</v>
      </c>
      <c r="H5" s="4"/>
      <c r="I5" s="4">
        <v>0</v>
      </c>
      <c r="J5" s="4">
        <v>0.5</v>
      </c>
      <c r="K5" s="4">
        <v>0.5</v>
      </c>
      <c r="L5" s="4">
        <v>0.5</v>
      </c>
      <c r="M5" s="4">
        <f>2/4</f>
        <v>0.5</v>
      </c>
      <c r="N5" s="4"/>
    </row>
    <row r="6" spans="1:14" x14ac:dyDescent="0.25">
      <c r="A6" s="1">
        <v>2020</v>
      </c>
      <c r="B6" s="1">
        <v>4</v>
      </c>
      <c r="C6" s="4">
        <v>0</v>
      </c>
      <c r="D6" s="4">
        <v>1</v>
      </c>
      <c r="E6" s="4">
        <v>1</v>
      </c>
      <c r="F6" s="4">
        <f>4/4</f>
        <v>1</v>
      </c>
      <c r="G6" s="4"/>
      <c r="H6" s="4"/>
      <c r="I6" s="4">
        <v>0</v>
      </c>
      <c r="J6" s="4">
        <v>1</v>
      </c>
      <c r="K6" s="4">
        <v>1</v>
      </c>
      <c r="L6" s="4">
        <f>4/4</f>
        <v>1</v>
      </c>
      <c r="M6" s="4"/>
      <c r="N6" s="4"/>
    </row>
    <row r="7" spans="1:14" x14ac:dyDescent="0.25">
      <c r="A7" s="1">
        <v>2021</v>
      </c>
      <c r="B7" s="1">
        <v>4</v>
      </c>
      <c r="C7" s="4">
        <v>0</v>
      </c>
      <c r="D7" s="4">
        <v>0</v>
      </c>
      <c r="E7" s="4">
        <f>1/4</f>
        <v>0.25</v>
      </c>
      <c r="F7" s="4"/>
      <c r="G7" s="4"/>
      <c r="H7" s="4"/>
      <c r="I7" s="4">
        <v>0</v>
      </c>
      <c r="J7" s="4">
        <v>0</v>
      </c>
      <c r="K7" s="4">
        <f>1/4</f>
        <v>0.25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f>2/2</f>
        <v>1</v>
      </c>
      <c r="E8" s="6"/>
      <c r="F8" s="6"/>
      <c r="G8" s="6"/>
      <c r="H8" s="6"/>
      <c r="I8" s="6">
        <v>0</v>
      </c>
      <c r="J8" s="6">
        <f>2/2</f>
        <v>1</v>
      </c>
      <c r="K8" s="6"/>
      <c r="L8" s="6"/>
      <c r="M8" s="6"/>
      <c r="N8" s="6"/>
    </row>
    <row r="9" spans="1:14" x14ac:dyDescent="0.25">
      <c r="A9" s="1">
        <v>2023</v>
      </c>
      <c r="B9" s="1">
        <v>6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4</v>
      </c>
      <c r="C13" s="4">
        <v>1</v>
      </c>
      <c r="D13" s="4">
        <v>0.25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</v>
      </c>
      <c r="C14" s="4">
        <v>0.75</v>
      </c>
      <c r="D14" s="4">
        <v>0</v>
      </c>
      <c r="E14" s="4">
        <v>0.25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5</v>
      </c>
      <c r="C15" s="4">
        <v>0.8</v>
      </c>
      <c r="D15" s="4">
        <v>0.2</v>
      </c>
      <c r="E15" s="4">
        <v>0.2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4</v>
      </c>
      <c r="C16" s="4">
        <v>0.5</v>
      </c>
      <c r="D16" s="4">
        <v>0.25</v>
      </c>
      <c r="E16" s="4">
        <v>0.25</v>
      </c>
      <c r="F16" s="4">
        <v>0.25</v>
      </c>
      <c r="G16" s="4">
        <v>0</v>
      </c>
      <c r="H16" s="4"/>
      <c r="I16" s="5"/>
      <c r="J16" s="5"/>
      <c r="K16" s="5"/>
      <c r="L16" s="5"/>
      <c r="M16" s="5"/>
      <c r="N16" s="5"/>
    </row>
    <row r="17" spans="1:8" x14ac:dyDescent="0.25">
      <c r="A17" s="1">
        <v>2020</v>
      </c>
      <c r="B17" s="1">
        <v>4</v>
      </c>
      <c r="C17" s="4">
        <v>1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4</v>
      </c>
      <c r="C18" s="4">
        <v>0.25</v>
      </c>
      <c r="D18" s="4">
        <v>0.25</v>
      </c>
      <c r="E18" s="4">
        <f>1/4</f>
        <v>0.25</v>
      </c>
      <c r="F18" s="4"/>
      <c r="G18" s="4"/>
      <c r="H18" s="4"/>
    </row>
    <row r="19" spans="1:8" x14ac:dyDescent="0.25">
      <c r="A19" s="1">
        <v>2022</v>
      </c>
      <c r="B19" s="1">
        <v>2</v>
      </c>
      <c r="C19" s="6">
        <v>1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6</v>
      </c>
      <c r="C20" s="6">
        <f>4/6</f>
        <v>0.66666666666666663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2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6288-AAF0-44EF-A1AD-2E5963DAAA08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0.5</v>
      </c>
      <c r="M5" s="4">
        <v>0.5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1</v>
      </c>
      <c r="D14" s="4">
        <v>0</v>
      </c>
      <c r="E14" s="4">
        <v>1</v>
      </c>
      <c r="F14" s="4">
        <v>1</v>
      </c>
      <c r="G14" s="4">
        <v>1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2</v>
      </c>
      <c r="C16" s="4">
        <v>0.5</v>
      </c>
      <c r="D16" s="4">
        <v>1</v>
      </c>
      <c r="E16" s="4">
        <v>1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6">
        <v>0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0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A45E-AC9F-4D9F-BA24-DF9CD57E1B2B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2</v>
      </c>
      <c r="C4" s="4">
        <v>0</v>
      </c>
      <c r="D4" s="4">
        <v>0.5</v>
      </c>
      <c r="E4" s="4">
        <v>0.5</v>
      </c>
      <c r="F4" s="4">
        <v>0.5</v>
      </c>
      <c r="G4" s="4">
        <v>0.5</v>
      </c>
      <c r="H4" s="4">
        <v>0.5</v>
      </c>
      <c r="I4" s="4">
        <v>0</v>
      </c>
      <c r="J4" s="4">
        <v>0.5</v>
      </c>
      <c r="K4" s="4">
        <v>1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f>1/2</f>
        <v>0.5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1</v>
      </c>
      <c r="E7" s="4">
        <v>1</v>
      </c>
      <c r="F7" s="4"/>
      <c r="G7" s="4"/>
      <c r="H7" s="4"/>
      <c r="I7" s="4">
        <v>0</v>
      </c>
      <c r="J7" s="4">
        <v>1</v>
      </c>
      <c r="K7" s="4">
        <v>1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3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2</v>
      </c>
      <c r="C15" s="4">
        <v>1</v>
      </c>
      <c r="D15" s="4">
        <v>0.5</v>
      </c>
      <c r="E15" s="4">
        <v>0.5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2</v>
      </c>
      <c r="C16" s="4">
        <v>0.5</v>
      </c>
      <c r="D16" s="4">
        <v>0.5</v>
      </c>
      <c r="E16" s="4">
        <v>0.5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8" x14ac:dyDescent="0.25">
      <c r="A17" s="1">
        <v>2020</v>
      </c>
      <c r="B17" s="1">
        <v>1</v>
      </c>
      <c r="C17" s="4">
        <v>1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1</v>
      </c>
      <c r="C18" s="4">
        <v>1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2</v>
      </c>
      <c r="C19" s="6">
        <v>1</v>
      </c>
      <c r="D19" s="6">
        <v>1</v>
      </c>
      <c r="E19" s="6"/>
      <c r="F19" s="6"/>
      <c r="G19" s="6"/>
      <c r="H19" s="6"/>
    </row>
    <row r="20" spans="1:8" x14ac:dyDescent="0.25">
      <c r="A20" s="1">
        <v>2023</v>
      </c>
      <c r="B20" s="1">
        <v>3</v>
      </c>
      <c r="C20" s="6">
        <f>2/3</f>
        <v>0.66666666666666663</v>
      </c>
      <c r="D20" s="6"/>
      <c r="E20" s="6"/>
      <c r="F20" s="6"/>
      <c r="G20" s="6"/>
      <c r="H20" s="6"/>
    </row>
    <row r="21" spans="1:8" x14ac:dyDescent="0.25">
      <c r="A21" s="1">
        <v>2024</v>
      </c>
      <c r="B21" s="1">
        <v>2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B0CA-F9A6-40BC-9A3F-D4007097773A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</row>
    <row r="17" spans="1:8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B424-3B8F-49CB-8500-C7D1CF58187F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1</v>
      </c>
      <c r="K6" s="4">
        <v>1</v>
      </c>
      <c r="L6" s="4">
        <v>1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1</v>
      </c>
      <c r="D17" s="4">
        <v>1</v>
      </c>
      <c r="E17" s="4">
        <v>1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649F-B454-403F-B758-350E8D9D7FD8}">
  <dimension ref="A1:N27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3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0.67</v>
      </c>
      <c r="M2" s="4">
        <v>0.67</v>
      </c>
      <c r="N2" s="4">
        <v>0.67</v>
      </c>
    </row>
    <row r="3" spans="1:14" x14ac:dyDescent="0.25">
      <c r="A3" s="1">
        <v>2017</v>
      </c>
      <c r="B3" s="1">
        <v>2</v>
      </c>
      <c r="C3" s="4">
        <v>0</v>
      </c>
      <c r="D3" s="4">
        <v>0</v>
      </c>
      <c r="E3" s="4">
        <v>0</v>
      </c>
      <c r="F3" s="4">
        <v>0</v>
      </c>
      <c r="G3" s="4">
        <v>0.5</v>
      </c>
      <c r="H3" s="4">
        <v>1</v>
      </c>
      <c r="I3" s="4">
        <v>0</v>
      </c>
      <c r="J3" s="4">
        <v>0</v>
      </c>
      <c r="K3" s="4">
        <v>0</v>
      </c>
      <c r="L3" s="4">
        <v>0</v>
      </c>
      <c r="M3" s="4">
        <v>0.5</v>
      </c>
      <c r="N3" s="4">
        <v>1</v>
      </c>
    </row>
    <row r="4" spans="1:14" x14ac:dyDescent="0.25">
      <c r="A4" s="1">
        <v>2018</v>
      </c>
      <c r="B4" s="1">
        <v>3</v>
      </c>
      <c r="C4" s="4">
        <v>0</v>
      </c>
      <c r="D4" s="4">
        <v>0</v>
      </c>
      <c r="E4" s="4">
        <v>0</v>
      </c>
      <c r="F4" s="4">
        <v>0.33</v>
      </c>
      <c r="G4" s="4">
        <v>0.33</v>
      </c>
      <c r="H4" s="4">
        <v>0.33</v>
      </c>
      <c r="I4" s="4">
        <v>0</v>
      </c>
      <c r="J4" s="4">
        <v>0</v>
      </c>
      <c r="K4" s="4">
        <v>0</v>
      </c>
      <c r="L4" s="4">
        <v>0.67</v>
      </c>
      <c r="M4" s="4">
        <v>0.67</v>
      </c>
      <c r="N4" s="4">
        <v>0.67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1</v>
      </c>
      <c r="H5" s="4"/>
      <c r="I5" s="4">
        <v>0</v>
      </c>
      <c r="J5" s="4">
        <v>0</v>
      </c>
      <c r="K5" s="4">
        <v>0</v>
      </c>
      <c r="L5" s="4">
        <v>0</v>
      </c>
      <c r="M5" s="4">
        <v>1</v>
      </c>
      <c r="N5" s="4"/>
    </row>
    <row r="6" spans="1:14" x14ac:dyDescent="0.25">
      <c r="A6" s="1">
        <v>2020</v>
      </c>
      <c r="B6" s="1">
        <v>4</v>
      </c>
      <c r="C6" s="4">
        <v>0</v>
      </c>
      <c r="D6" s="4">
        <v>0</v>
      </c>
      <c r="E6" s="4">
        <v>0</v>
      </c>
      <c r="F6" s="4">
        <v>0.25</v>
      </c>
      <c r="G6" s="4"/>
      <c r="H6" s="4"/>
      <c r="I6" s="4">
        <v>0</v>
      </c>
      <c r="J6" s="4">
        <v>0</v>
      </c>
      <c r="K6" s="4">
        <v>0</v>
      </c>
      <c r="L6" s="4">
        <v>0.25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2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3</v>
      </c>
      <c r="C9" s="4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3</v>
      </c>
      <c r="C13" s="4">
        <v>1</v>
      </c>
      <c r="D13" s="4">
        <v>1</v>
      </c>
      <c r="E13" s="4">
        <v>0.67</v>
      </c>
      <c r="F13" s="4">
        <v>0.33</v>
      </c>
      <c r="G13" s="4">
        <v>0</v>
      </c>
      <c r="H13" s="4">
        <v>0</v>
      </c>
    </row>
    <row r="14" spans="1:14" x14ac:dyDescent="0.25">
      <c r="A14" s="1">
        <v>2017</v>
      </c>
      <c r="B14" s="1">
        <v>2</v>
      </c>
      <c r="C14" s="4">
        <v>1</v>
      </c>
      <c r="D14" s="4">
        <v>1</v>
      </c>
      <c r="E14" s="4">
        <v>1</v>
      </c>
      <c r="F14" s="4">
        <v>0.5</v>
      </c>
      <c r="G14" s="4">
        <v>0</v>
      </c>
      <c r="H14" s="4">
        <v>0</v>
      </c>
    </row>
    <row r="15" spans="1:14" x14ac:dyDescent="0.25">
      <c r="A15" s="1">
        <v>2018</v>
      </c>
      <c r="B15" s="1">
        <v>3</v>
      </c>
      <c r="C15" s="4">
        <v>0.67</v>
      </c>
      <c r="D15" s="4">
        <v>0.67</v>
      </c>
      <c r="E15" s="4">
        <v>0.67</v>
      </c>
      <c r="F15" s="4">
        <v>0</v>
      </c>
      <c r="G15" s="4">
        <v>0</v>
      </c>
      <c r="H15" s="4">
        <v>0</v>
      </c>
    </row>
    <row r="16" spans="1:14" x14ac:dyDescent="0.25">
      <c r="A16" s="1">
        <v>2019</v>
      </c>
      <c r="B16" s="1">
        <v>1</v>
      </c>
      <c r="C16" s="4">
        <v>1</v>
      </c>
      <c r="D16" s="4">
        <v>1</v>
      </c>
      <c r="E16" s="4">
        <v>1</v>
      </c>
      <c r="F16" s="4">
        <v>1</v>
      </c>
      <c r="G16" s="4">
        <v>0</v>
      </c>
      <c r="H16" s="4"/>
    </row>
    <row r="17" spans="1:8" x14ac:dyDescent="0.25">
      <c r="A17" s="1">
        <v>2020</v>
      </c>
      <c r="B17" s="1">
        <v>4</v>
      </c>
      <c r="C17" s="4">
        <v>0.75</v>
      </c>
      <c r="D17" s="4">
        <v>0.75</v>
      </c>
      <c r="E17" s="4">
        <v>0.5</v>
      </c>
      <c r="F17" s="4">
        <f>1/4</f>
        <v>0.25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2</v>
      </c>
      <c r="C19" s="6">
        <v>1</v>
      </c>
      <c r="D19" s="6">
        <v>1</v>
      </c>
      <c r="E19" s="6"/>
      <c r="F19" s="6"/>
      <c r="G19" s="6"/>
      <c r="H19" s="6"/>
    </row>
    <row r="20" spans="1:8" x14ac:dyDescent="0.25">
      <c r="A20" s="1">
        <v>2023</v>
      </c>
      <c r="B20" s="1">
        <v>3</v>
      </c>
      <c r="C20" s="4">
        <v>1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1</v>
      </c>
      <c r="C21" s="7"/>
      <c r="D21" s="7"/>
      <c r="E21" s="7"/>
      <c r="F21" s="7"/>
      <c r="G21" s="7"/>
      <c r="H21" s="7"/>
    </row>
    <row r="22" spans="1:8" x14ac:dyDescent="0.25">
      <c r="C22" s="7"/>
      <c r="D22" s="7"/>
      <c r="E22" s="7"/>
      <c r="F22" s="7"/>
      <c r="G22" s="7"/>
      <c r="H22" s="7"/>
    </row>
    <row r="23" spans="1:8" x14ac:dyDescent="0.25">
      <c r="C23" s="7"/>
      <c r="D23" s="7"/>
      <c r="E23" s="7"/>
      <c r="F23" s="7"/>
      <c r="G23" s="7"/>
      <c r="H23" s="7"/>
    </row>
    <row r="24" spans="1:8" x14ac:dyDescent="0.25">
      <c r="C24" s="7"/>
      <c r="D24" s="7"/>
      <c r="E24" s="7"/>
      <c r="F24" s="7"/>
      <c r="G24" s="7"/>
      <c r="H24" s="7"/>
    </row>
    <row r="25" spans="1:8" x14ac:dyDescent="0.25">
      <c r="C25" s="7"/>
      <c r="D25" s="7"/>
      <c r="E25" s="7"/>
      <c r="F25" s="7"/>
      <c r="G25" s="7"/>
      <c r="H25" s="7"/>
    </row>
    <row r="26" spans="1:8" x14ac:dyDescent="0.25">
      <c r="C26" s="7"/>
      <c r="D26" s="7"/>
      <c r="E26" s="7"/>
      <c r="F26" s="7"/>
      <c r="G26" s="7"/>
      <c r="H26" s="7"/>
    </row>
    <row r="27" spans="1:8" x14ac:dyDescent="0.25">
      <c r="C27" s="7"/>
      <c r="D27" s="7"/>
      <c r="E27" s="7"/>
      <c r="F27" s="7"/>
      <c r="G27" s="7"/>
      <c r="H27" s="7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773A-1B08-4AA7-8FFA-679E718AFB59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1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1</v>
      </c>
      <c r="E7" s="4">
        <v>1</v>
      </c>
      <c r="F7" s="4"/>
      <c r="G7" s="4"/>
      <c r="H7" s="4"/>
      <c r="I7" s="4">
        <v>0</v>
      </c>
      <c r="J7" s="4">
        <v>1</v>
      </c>
      <c r="K7" s="4">
        <v>1</v>
      </c>
      <c r="L7" s="4"/>
      <c r="M7" s="4"/>
      <c r="N7" s="4"/>
    </row>
    <row r="8" spans="1:14" x14ac:dyDescent="0.25">
      <c r="A8" s="1">
        <v>2022</v>
      </c>
      <c r="B8" s="1">
        <v>1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1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</v>
      </c>
      <c r="C18" s="4">
        <v>1</v>
      </c>
      <c r="D18" s="4">
        <v>0</v>
      </c>
      <c r="E18" s="4">
        <v>0</v>
      </c>
      <c r="F18" s="4"/>
      <c r="G18" s="4"/>
      <c r="H18" s="4"/>
    </row>
    <row r="19" spans="1:14" x14ac:dyDescent="0.25">
      <c r="A19" s="1">
        <v>2022</v>
      </c>
      <c r="B19" s="1">
        <v>1</v>
      </c>
      <c r="C19" s="6">
        <v>1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0</v>
      </c>
      <c r="C20" s="6">
        <v>0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0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DDFB-C1CD-474B-928B-4784A39C3AE5}">
  <dimension ref="A1:N23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4">
        <v>0</v>
      </c>
      <c r="D19" s="4">
        <v>0</v>
      </c>
      <c r="E19" s="4"/>
      <c r="F19" s="4"/>
      <c r="G19" s="4"/>
      <c r="H19" s="4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0</v>
      </c>
      <c r="C20" s="4">
        <v>0</v>
      </c>
      <c r="D20" s="4"/>
      <c r="E20" s="4"/>
      <c r="F20" s="4"/>
      <c r="G20" s="4"/>
      <c r="H20" s="4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0</v>
      </c>
      <c r="C21" s="4"/>
      <c r="D21" s="4"/>
      <c r="E21" s="4"/>
      <c r="F21" s="4"/>
      <c r="G21" s="4"/>
      <c r="H21" s="4"/>
      <c r="I21" s="5"/>
      <c r="J21" s="5"/>
      <c r="K21" s="5"/>
      <c r="L21" s="5"/>
      <c r="M21" s="5"/>
      <c r="N21" s="5"/>
    </row>
    <row r="22" spans="1:14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D3ED-8B27-48CF-BD49-C6E14C3683A1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93B6E-2FB2-4740-AB0D-382657D3BE87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2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2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2</v>
      </c>
      <c r="C16" s="4">
        <v>0.5</v>
      </c>
      <c r="D16" s="4">
        <v>0.5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2</v>
      </c>
      <c r="C18" s="4">
        <v>1</v>
      </c>
      <c r="D18" s="4">
        <v>0.5</v>
      </c>
      <c r="E18" s="4">
        <v>1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2</v>
      </c>
      <c r="C20" s="6">
        <v>1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3818-133D-4FB1-9F34-56E74D3036E6}">
  <dimension ref="A1:N22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5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3</v>
      </c>
      <c r="C3" s="4">
        <v>0</v>
      </c>
      <c r="D3" s="4">
        <v>0.33</v>
      </c>
      <c r="E3" s="4">
        <v>0.67</v>
      </c>
      <c r="F3" s="4">
        <v>0.67</v>
      </c>
      <c r="G3" s="4">
        <v>0.67</v>
      </c>
      <c r="H3" s="4">
        <v>0.67</v>
      </c>
      <c r="I3" s="4">
        <v>0</v>
      </c>
      <c r="J3" s="4">
        <v>0.33</v>
      </c>
      <c r="K3" s="4">
        <v>0.67</v>
      </c>
      <c r="L3" s="4">
        <v>0.67</v>
      </c>
      <c r="M3" s="4">
        <v>0.67</v>
      </c>
      <c r="N3" s="4">
        <v>0.67</v>
      </c>
    </row>
    <row r="4" spans="1:14" x14ac:dyDescent="0.25">
      <c r="A4" s="1">
        <v>2018</v>
      </c>
      <c r="B4" s="1">
        <v>6</v>
      </c>
      <c r="C4" s="4">
        <v>0</v>
      </c>
      <c r="D4" s="4">
        <v>0.33</v>
      </c>
      <c r="E4" s="4">
        <v>0.33</v>
      </c>
      <c r="F4" s="4">
        <v>0.5</v>
      </c>
      <c r="G4" s="4">
        <v>0.5</v>
      </c>
      <c r="H4" s="4">
        <f>3/6</f>
        <v>0.5</v>
      </c>
      <c r="I4" s="4">
        <v>0</v>
      </c>
      <c r="J4" s="4">
        <v>0.33</v>
      </c>
      <c r="K4" s="4">
        <v>0.33</v>
      </c>
      <c r="L4" s="4">
        <v>0.5</v>
      </c>
      <c r="M4" s="4">
        <v>0.5</v>
      </c>
      <c r="N4" s="4">
        <f>3/6</f>
        <v>0.5</v>
      </c>
    </row>
    <row r="5" spans="1:14" x14ac:dyDescent="0.25">
      <c r="A5" s="1">
        <v>2019</v>
      </c>
      <c r="B5" s="1">
        <v>10</v>
      </c>
      <c r="C5" s="4">
        <v>0</v>
      </c>
      <c r="D5" s="4">
        <v>0.2</v>
      </c>
      <c r="E5" s="4">
        <v>0.3</v>
      </c>
      <c r="F5" s="4">
        <v>0.4</v>
      </c>
      <c r="G5" s="4">
        <f>4/10</f>
        <v>0.4</v>
      </c>
      <c r="H5" s="4"/>
      <c r="I5" s="4">
        <v>0</v>
      </c>
      <c r="J5" s="4">
        <v>0.2</v>
      </c>
      <c r="K5" s="4">
        <v>0.3</v>
      </c>
      <c r="L5" s="4">
        <v>0.4</v>
      </c>
      <c r="M5" s="4">
        <f>5/10</f>
        <v>0.5</v>
      </c>
      <c r="N5" s="4"/>
    </row>
    <row r="6" spans="1:14" x14ac:dyDescent="0.25">
      <c r="A6" s="1">
        <v>2020</v>
      </c>
      <c r="B6" s="1">
        <v>4</v>
      </c>
      <c r="C6" s="4">
        <v>0</v>
      </c>
      <c r="D6" s="4">
        <v>0.25</v>
      </c>
      <c r="E6" s="4">
        <v>0.25</v>
      </c>
      <c r="F6" s="4">
        <f>2/4</f>
        <v>0.5</v>
      </c>
      <c r="G6" s="4"/>
      <c r="H6" s="4"/>
      <c r="I6" s="4">
        <v>0</v>
      </c>
      <c r="J6" s="4">
        <v>0.25</v>
      </c>
      <c r="K6" s="4">
        <v>0.25</v>
      </c>
      <c r="L6" s="4">
        <f>2/4</f>
        <v>0.5</v>
      </c>
      <c r="M6" s="4"/>
      <c r="N6" s="4"/>
    </row>
    <row r="7" spans="1:14" x14ac:dyDescent="0.25">
      <c r="A7" s="1">
        <v>2021</v>
      </c>
      <c r="B7" s="1">
        <v>12</v>
      </c>
      <c r="C7" s="4">
        <v>0</v>
      </c>
      <c r="D7" s="4">
        <v>0</v>
      </c>
      <c r="E7" s="4">
        <f>3/12</f>
        <v>0.25</v>
      </c>
      <c r="F7" s="4"/>
      <c r="G7" s="4"/>
      <c r="H7" s="4"/>
      <c r="I7" s="4">
        <v>0</v>
      </c>
      <c r="J7" s="4">
        <v>0</v>
      </c>
      <c r="K7" s="4">
        <f>3/12</f>
        <v>0.25</v>
      </c>
      <c r="L7" s="4"/>
      <c r="M7" s="4"/>
      <c r="N7" s="4"/>
    </row>
    <row r="8" spans="1:14" x14ac:dyDescent="0.25">
      <c r="A8" s="1">
        <v>2022</v>
      </c>
      <c r="B8" s="1">
        <v>4</v>
      </c>
      <c r="C8" s="6">
        <v>0</v>
      </c>
      <c r="D8" s="6">
        <f>3/4</f>
        <v>0.75</v>
      </c>
      <c r="E8" s="6"/>
      <c r="F8" s="6"/>
      <c r="G8" s="6"/>
      <c r="H8" s="6"/>
      <c r="I8" s="6">
        <v>0</v>
      </c>
      <c r="J8" s="6">
        <f>3/4</f>
        <v>0.75</v>
      </c>
      <c r="K8" s="6"/>
      <c r="L8" s="6"/>
      <c r="M8" s="6"/>
      <c r="N8" s="6"/>
    </row>
    <row r="9" spans="1:14" x14ac:dyDescent="0.25">
      <c r="A9" s="1">
        <v>2023</v>
      </c>
      <c r="B9" s="1">
        <v>7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6</v>
      </c>
      <c r="C13" s="4">
        <v>0.33</v>
      </c>
      <c r="D13" s="4">
        <v>0.33</v>
      </c>
      <c r="E13" s="4">
        <v>0.33</v>
      </c>
      <c r="F13" s="4">
        <v>0.17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3</v>
      </c>
      <c r="C14" s="4">
        <v>0.67</v>
      </c>
      <c r="D14" s="4">
        <v>0.67</v>
      </c>
      <c r="E14" s="4">
        <v>0.33</v>
      </c>
      <c r="F14" s="4">
        <v>0.67</v>
      </c>
      <c r="G14" s="4">
        <v>0.67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6</v>
      </c>
      <c r="C15" s="4">
        <v>0.5</v>
      </c>
      <c r="D15" s="4">
        <v>0.17</v>
      </c>
      <c r="E15" s="4">
        <v>0.33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10</v>
      </c>
      <c r="C16" s="4">
        <v>0.8</v>
      </c>
      <c r="D16" s="4">
        <v>0.3</v>
      </c>
      <c r="E16" s="4">
        <v>0.3</v>
      </c>
      <c r="F16" s="4">
        <v>0.1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4</v>
      </c>
      <c r="C17" s="4">
        <v>1</v>
      </c>
      <c r="D17" s="4">
        <v>0.75</v>
      </c>
      <c r="E17" s="4">
        <v>0.5</v>
      </c>
      <c r="F17" s="4">
        <f>2/4</f>
        <v>0.5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12</v>
      </c>
      <c r="C18" s="4">
        <v>0.5</v>
      </c>
      <c r="D18" s="4">
        <v>0.17</v>
      </c>
      <c r="E18" s="4">
        <f>1/12</f>
        <v>8.3333333333333329E-2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4</v>
      </c>
      <c r="C19" s="6">
        <v>1</v>
      </c>
      <c r="D19" s="6">
        <f>1/4</f>
        <v>0.25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7</v>
      </c>
      <c r="C20" s="6">
        <f>5/7</f>
        <v>0.7142857142857143</v>
      </c>
      <c r="D20" s="6"/>
      <c r="E20" s="6"/>
      <c r="F20" s="6"/>
      <c r="G20" s="6"/>
      <c r="H20" s="6"/>
      <c r="I20" s="5"/>
      <c r="J20" s="5"/>
      <c r="K20" s="5"/>
      <c r="L20" s="5"/>
      <c r="M20" s="5"/>
      <c r="N20" s="5"/>
    </row>
    <row r="21" spans="1:14" x14ac:dyDescent="0.25">
      <c r="A21" s="1">
        <v>2024</v>
      </c>
      <c r="B21" s="1">
        <v>3</v>
      </c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  <row r="22" spans="1:14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E51E-8C0C-4254-BA92-6EA5D2BEB5D2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0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0</v>
      </c>
      <c r="C20" s="4">
        <v>0</v>
      </c>
      <c r="D20" s="7"/>
      <c r="E20" s="7"/>
      <c r="F20" s="7"/>
      <c r="G20" s="7"/>
      <c r="H20" s="7"/>
    </row>
    <row r="21" spans="1:14" x14ac:dyDescent="0.25">
      <c r="A21" s="1">
        <v>2024</v>
      </c>
      <c r="B21" s="1">
        <v>0</v>
      </c>
      <c r="C21" s="7"/>
      <c r="D21" s="7"/>
      <c r="E21" s="7"/>
      <c r="F21" s="7"/>
      <c r="G21" s="7"/>
      <c r="H21" s="7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C449-2636-421F-89F9-A5CE33D64690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</row>
    <row r="4" spans="1:14" x14ac:dyDescent="0.25">
      <c r="A4" s="1">
        <v>2018</v>
      </c>
      <c r="B4" s="1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x14ac:dyDescent="0.25">
      <c r="A5" s="1">
        <v>2019</v>
      </c>
      <c r="B5" s="1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0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0</v>
      </c>
      <c r="C17" s="4">
        <v>0</v>
      </c>
      <c r="D17" s="4">
        <v>0</v>
      </c>
      <c r="E17" s="4">
        <v>0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14" x14ac:dyDescent="0.25">
      <c r="A20" s="1">
        <v>2023</v>
      </c>
      <c r="B20" s="1">
        <v>1</v>
      </c>
      <c r="C20" s="6">
        <v>0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0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5FA9-01AB-4C16-AB1D-D907A783F4F1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11</v>
      </c>
      <c r="C2" s="4">
        <v>0</v>
      </c>
      <c r="D2" s="4">
        <v>0.27</v>
      </c>
      <c r="E2" s="4">
        <v>0.27</v>
      </c>
      <c r="F2" s="4">
        <v>0.27</v>
      </c>
      <c r="G2" s="4">
        <v>0.27</v>
      </c>
      <c r="H2" s="4">
        <v>0.27</v>
      </c>
      <c r="I2" s="4">
        <v>0</v>
      </c>
      <c r="J2" s="4">
        <v>0.27</v>
      </c>
      <c r="K2" s="4">
        <v>0.27</v>
      </c>
      <c r="L2" s="4">
        <v>0.55000000000000004</v>
      </c>
      <c r="M2" s="4">
        <v>0.73</v>
      </c>
      <c r="N2" s="4">
        <v>0.73</v>
      </c>
    </row>
    <row r="3" spans="1:14" x14ac:dyDescent="0.25">
      <c r="A3" s="1">
        <v>2017</v>
      </c>
      <c r="B3" s="1">
        <v>4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1</v>
      </c>
      <c r="L3" s="4">
        <v>1</v>
      </c>
      <c r="M3" s="4">
        <v>1</v>
      </c>
      <c r="N3" s="4">
        <v>1</v>
      </c>
    </row>
    <row r="4" spans="1:14" x14ac:dyDescent="0.25">
      <c r="A4" s="1">
        <v>2018</v>
      </c>
      <c r="B4" s="1">
        <v>3</v>
      </c>
      <c r="C4" s="4">
        <v>0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0</v>
      </c>
      <c r="J4" s="4">
        <v>1</v>
      </c>
      <c r="K4" s="4">
        <v>1</v>
      </c>
      <c r="L4" s="4">
        <v>1</v>
      </c>
      <c r="M4" s="4">
        <v>1</v>
      </c>
      <c r="N4" s="4">
        <v>1</v>
      </c>
    </row>
    <row r="5" spans="1:14" x14ac:dyDescent="0.25">
      <c r="A5" s="1">
        <v>2019</v>
      </c>
      <c r="B5" s="1">
        <v>4</v>
      </c>
      <c r="C5" s="4">
        <v>0</v>
      </c>
      <c r="D5" s="4">
        <v>0.75</v>
      </c>
      <c r="E5" s="4">
        <v>0.75</v>
      </c>
      <c r="F5" s="4">
        <v>0.75</v>
      </c>
      <c r="G5" s="4">
        <v>0.75</v>
      </c>
      <c r="H5" s="4"/>
      <c r="I5" s="4">
        <v>0</v>
      </c>
      <c r="J5" s="4">
        <v>0.75</v>
      </c>
      <c r="K5" s="4">
        <v>0.75</v>
      </c>
      <c r="L5" s="4">
        <v>0.75</v>
      </c>
      <c r="M5" s="4">
        <v>0.75</v>
      </c>
      <c r="N5" s="4"/>
    </row>
    <row r="6" spans="1:14" x14ac:dyDescent="0.25">
      <c r="A6" s="1">
        <v>2020</v>
      </c>
      <c r="B6" s="1">
        <v>6</v>
      </c>
      <c r="C6" s="4">
        <v>0</v>
      </c>
      <c r="D6" s="4">
        <v>0.5</v>
      </c>
      <c r="E6" s="4">
        <v>0.5</v>
      </c>
      <c r="F6" s="4">
        <f>5/6</f>
        <v>0.83333333333333337</v>
      </c>
      <c r="G6" s="4"/>
      <c r="H6" s="4"/>
      <c r="I6" s="4">
        <v>0</v>
      </c>
      <c r="J6" s="4">
        <v>0.5</v>
      </c>
      <c r="K6" s="4">
        <v>0.5</v>
      </c>
      <c r="L6" s="4">
        <f>5/6</f>
        <v>0.83333333333333337</v>
      </c>
      <c r="M6" s="4"/>
      <c r="N6" s="4"/>
    </row>
    <row r="7" spans="1:14" x14ac:dyDescent="0.25">
      <c r="A7" s="1">
        <v>2021</v>
      </c>
      <c r="B7" s="1">
        <v>6</v>
      </c>
      <c r="C7" s="4">
        <v>0</v>
      </c>
      <c r="D7" s="4">
        <v>0</v>
      </c>
      <c r="E7" s="4">
        <f>3/6</f>
        <v>0.5</v>
      </c>
      <c r="F7" s="4"/>
      <c r="G7" s="4"/>
      <c r="H7" s="4"/>
      <c r="I7" s="4">
        <v>0</v>
      </c>
      <c r="J7" s="4">
        <v>0</v>
      </c>
      <c r="K7" s="4">
        <f>3/6</f>
        <v>0.5</v>
      </c>
      <c r="L7" s="4"/>
      <c r="M7" s="4"/>
      <c r="N7" s="4"/>
    </row>
    <row r="8" spans="1:14" x14ac:dyDescent="0.25">
      <c r="A8" s="1">
        <v>2022</v>
      </c>
      <c r="B8" s="1">
        <v>9</v>
      </c>
      <c r="C8" s="6">
        <v>0</v>
      </c>
      <c r="D8" s="6">
        <f>7/9</f>
        <v>0.77777777777777779</v>
      </c>
      <c r="E8" s="6"/>
      <c r="F8" s="6"/>
      <c r="G8" s="6"/>
      <c r="H8" s="6"/>
      <c r="I8" s="6">
        <v>0</v>
      </c>
      <c r="J8" s="6">
        <f>7/9</f>
        <v>0.77777777777777779</v>
      </c>
      <c r="K8" s="6"/>
      <c r="L8" s="6"/>
      <c r="M8" s="6"/>
      <c r="N8" s="6"/>
    </row>
    <row r="9" spans="1:14" x14ac:dyDescent="0.25">
      <c r="A9" s="1">
        <v>2023</v>
      </c>
      <c r="B9" s="1">
        <v>7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11</v>
      </c>
      <c r="C13" s="4">
        <v>0.73</v>
      </c>
      <c r="D13" s="4">
        <v>0.45</v>
      </c>
      <c r="E13" s="4">
        <v>0.36</v>
      </c>
      <c r="F13" s="4">
        <v>0.09</v>
      </c>
      <c r="G13" s="4">
        <v>0.18</v>
      </c>
      <c r="H13" s="4">
        <v>0.09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</v>
      </c>
      <c r="C14" s="4">
        <v>1</v>
      </c>
      <c r="D14" s="4">
        <v>1</v>
      </c>
      <c r="E14" s="4">
        <v>0.5</v>
      </c>
      <c r="F14" s="4">
        <v>0</v>
      </c>
      <c r="G14" s="4">
        <v>0.25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3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4</v>
      </c>
      <c r="C16" s="4">
        <v>0.75</v>
      </c>
      <c r="D16" s="4">
        <v>0.5</v>
      </c>
      <c r="E16" s="4">
        <v>0</v>
      </c>
      <c r="F16" s="4">
        <v>0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8</v>
      </c>
      <c r="C17" s="4">
        <v>0.88</v>
      </c>
      <c r="D17" s="4">
        <v>0.38</v>
      </c>
      <c r="E17" s="4">
        <v>0.13</v>
      </c>
      <c r="F17" s="4">
        <f>2/8</f>
        <v>0.25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6</v>
      </c>
      <c r="C18" s="4">
        <v>0.67</v>
      </c>
      <c r="D18" s="4">
        <v>0.17</v>
      </c>
      <c r="E18" s="4">
        <f>1/6</f>
        <v>0.16666666666666666</v>
      </c>
      <c r="F18" s="4"/>
      <c r="G18" s="4"/>
      <c r="H18" s="4"/>
    </row>
    <row r="19" spans="1:14" x14ac:dyDescent="0.25">
      <c r="A19" s="1">
        <v>2022</v>
      </c>
      <c r="B19" s="1">
        <v>9</v>
      </c>
      <c r="C19" s="6">
        <v>1</v>
      </c>
      <c r="D19" s="6">
        <f>5/9</f>
        <v>0.55555555555555558</v>
      </c>
      <c r="E19" s="6"/>
      <c r="F19" s="6"/>
      <c r="G19" s="6"/>
      <c r="H19" s="6"/>
    </row>
    <row r="20" spans="1:14" x14ac:dyDescent="0.25">
      <c r="A20" s="1">
        <v>2023</v>
      </c>
      <c r="B20" s="1">
        <v>7</v>
      </c>
      <c r="C20" s="6">
        <f>7/7</f>
        <v>1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6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1CF1-829C-4F3A-9E70-9DDE7A3CEAAB}">
  <dimension ref="A1:N21"/>
  <sheetViews>
    <sheetView workbookViewId="0">
      <selection activeCell="C20" sqref="C20"/>
    </sheetView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2</v>
      </c>
      <c r="C2" s="4">
        <v>0</v>
      </c>
      <c r="D2" s="4">
        <v>0.5</v>
      </c>
      <c r="E2" s="4">
        <v>0.5</v>
      </c>
      <c r="F2" s="4">
        <v>0.5</v>
      </c>
      <c r="G2" s="4">
        <v>0.5</v>
      </c>
      <c r="H2" s="4">
        <v>0.5</v>
      </c>
      <c r="I2" s="4">
        <v>0</v>
      </c>
      <c r="J2" s="4">
        <v>0.5</v>
      </c>
      <c r="K2" s="4">
        <v>0.5</v>
      </c>
      <c r="L2" s="4">
        <v>0.5</v>
      </c>
      <c r="M2" s="4">
        <v>0.5</v>
      </c>
      <c r="N2" s="4">
        <v>0.5</v>
      </c>
    </row>
    <row r="3" spans="1:14" x14ac:dyDescent="0.25">
      <c r="A3" s="1">
        <v>2017</v>
      </c>
      <c r="B3" s="1">
        <v>6</v>
      </c>
      <c r="C3" s="4">
        <v>0</v>
      </c>
      <c r="D3" s="4">
        <v>0.67</v>
      </c>
      <c r="E3" s="4">
        <v>0.67</v>
      </c>
      <c r="F3" s="4">
        <v>0.67</v>
      </c>
      <c r="G3" s="4">
        <v>0.67</v>
      </c>
      <c r="H3" s="4">
        <v>0.67</v>
      </c>
      <c r="I3" s="4">
        <v>0</v>
      </c>
      <c r="J3" s="4">
        <v>0.67</v>
      </c>
      <c r="K3" s="4">
        <v>0.67</v>
      </c>
      <c r="L3" s="4">
        <v>0.67</v>
      </c>
      <c r="M3" s="4">
        <v>0.67</v>
      </c>
      <c r="N3" s="4">
        <v>0.67</v>
      </c>
    </row>
    <row r="4" spans="1:14" x14ac:dyDescent="0.25">
      <c r="A4" s="1">
        <v>2018</v>
      </c>
      <c r="B4" s="1">
        <v>6</v>
      </c>
      <c r="C4" s="4">
        <v>0</v>
      </c>
      <c r="D4" s="4">
        <v>0.83</v>
      </c>
      <c r="E4" s="4">
        <v>0.83</v>
      </c>
      <c r="F4" s="4">
        <v>0.83</v>
      </c>
      <c r="G4" s="4">
        <v>0.83</v>
      </c>
      <c r="H4" s="4">
        <f>5/6</f>
        <v>0.83333333333333337</v>
      </c>
      <c r="I4" s="4">
        <v>0</v>
      </c>
      <c r="J4" s="4">
        <v>0.83</v>
      </c>
      <c r="K4" s="4">
        <v>0.83</v>
      </c>
      <c r="L4" s="4">
        <v>0.83</v>
      </c>
      <c r="M4" s="4">
        <v>0.83</v>
      </c>
      <c r="N4" s="4">
        <f>5/6</f>
        <v>0.83333333333333337</v>
      </c>
    </row>
    <row r="5" spans="1:14" x14ac:dyDescent="0.25">
      <c r="A5" s="1">
        <v>2019</v>
      </c>
      <c r="B5" s="1">
        <v>13</v>
      </c>
      <c r="C5" s="4">
        <v>0</v>
      </c>
      <c r="D5" s="4">
        <v>0.83</v>
      </c>
      <c r="E5" s="4">
        <v>0.83</v>
      </c>
      <c r="F5" s="4">
        <f>5/6</f>
        <v>0.83333333333333337</v>
      </c>
      <c r="G5" s="4">
        <f>5/6</f>
        <v>0.83333333333333337</v>
      </c>
      <c r="H5" s="4"/>
      <c r="I5" s="4">
        <v>0</v>
      </c>
      <c r="J5" s="4">
        <v>0.83</v>
      </c>
      <c r="K5" s="4">
        <v>0.83</v>
      </c>
      <c r="L5" s="4">
        <f>5/6</f>
        <v>0.83333333333333337</v>
      </c>
      <c r="M5" s="4">
        <f>5/6</f>
        <v>0.83333333333333337</v>
      </c>
      <c r="N5" s="4"/>
    </row>
    <row r="6" spans="1:14" x14ac:dyDescent="0.25">
      <c r="A6" s="1">
        <v>2020</v>
      </c>
      <c r="B6" s="1">
        <v>11</v>
      </c>
      <c r="C6" s="4">
        <v>0</v>
      </c>
      <c r="D6" s="4">
        <f t="shared" ref="D6:F6" si="0">7/11</f>
        <v>0.63636363636363635</v>
      </c>
      <c r="E6" s="4">
        <f t="shared" si="0"/>
        <v>0.63636363636363635</v>
      </c>
      <c r="F6" s="4">
        <f t="shared" si="0"/>
        <v>0.63636363636363635</v>
      </c>
      <c r="G6" s="4"/>
      <c r="H6" s="4"/>
      <c r="I6" s="4">
        <v>0</v>
      </c>
      <c r="J6" s="4">
        <f t="shared" ref="J6:K6" si="1">7/11</f>
        <v>0.63636363636363635</v>
      </c>
      <c r="K6" s="4">
        <f t="shared" si="1"/>
        <v>0.63636363636363635</v>
      </c>
      <c r="L6" s="4">
        <f>7/11</f>
        <v>0.63636363636363635</v>
      </c>
      <c r="M6" s="4"/>
      <c r="N6" s="4"/>
    </row>
    <row r="7" spans="1:14" x14ac:dyDescent="0.25">
      <c r="A7" s="1">
        <v>2021</v>
      </c>
      <c r="B7" s="1">
        <v>5</v>
      </c>
      <c r="C7" s="4">
        <v>0</v>
      </c>
      <c r="D7" s="4">
        <v>0</v>
      </c>
      <c r="E7" s="4">
        <f>2/5</f>
        <v>0.4</v>
      </c>
      <c r="F7" s="4"/>
      <c r="G7" s="4"/>
      <c r="H7" s="4"/>
      <c r="I7" s="4">
        <v>0</v>
      </c>
      <c r="J7" s="4">
        <v>0</v>
      </c>
      <c r="K7" s="4">
        <f>2/5</f>
        <v>0.4</v>
      </c>
      <c r="L7" s="4"/>
      <c r="M7" s="4"/>
      <c r="N7" s="4"/>
    </row>
    <row r="8" spans="1:14" x14ac:dyDescent="0.25">
      <c r="A8" s="1">
        <v>2022</v>
      </c>
      <c r="B8" s="1">
        <v>6</v>
      </c>
      <c r="C8" s="6">
        <v>0</v>
      </c>
      <c r="D8" s="6">
        <f>2/6</f>
        <v>0.33333333333333331</v>
      </c>
      <c r="E8" s="6"/>
      <c r="F8" s="6"/>
      <c r="G8" s="6"/>
      <c r="H8" s="6"/>
      <c r="I8" s="6">
        <v>0</v>
      </c>
      <c r="J8" s="6">
        <f>2/6</f>
        <v>0.33333333333333331</v>
      </c>
      <c r="K8" s="6"/>
      <c r="L8" s="6"/>
      <c r="M8" s="6"/>
      <c r="N8" s="6"/>
    </row>
    <row r="9" spans="1:14" x14ac:dyDescent="0.25">
      <c r="A9" s="1">
        <v>2023</v>
      </c>
      <c r="B9" s="1">
        <v>6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2</v>
      </c>
      <c r="C13" s="4">
        <v>0.5</v>
      </c>
      <c r="D13" s="4">
        <v>0.5</v>
      </c>
      <c r="E13" s="4">
        <v>0.5</v>
      </c>
      <c r="F13" s="4">
        <v>0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6</v>
      </c>
      <c r="C14" s="4">
        <v>0.67</v>
      </c>
      <c r="D14" s="4">
        <v>0.17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6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13</v>
      </c>
      <c r="C16" s="4">
        <v>0.85</v>
      </c>
      <c r="D16" s="4">
        <v>0.15</v>
      </c>
      <c r="E16" s="4">
        <v>0.15</v>
      </c>
      <c r="F16" s="4">
        <v>0.23</v>
      </c>
      <c r="G16" s="4">
        <f>2/13</f>
        <v>0.15384615384615385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11</v>
      </c>
      <c r="C17" s="4">
        <v>0.72</v>
      </c>
      <c r="D17" s="4">
        <v>0.27</v>
      </c>
      <c r="E17" s="4">
        <v>0.18</v>
      </c>
      <c r="F17" s="4">
        <f>1/11</f>
        <v>9.0909090909090912E-2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5</v>
      </c>
      <c r="C18" s="4">
        <v>0.8</v>
      </c>
      <c r="D18" s="4">
        <v>0.2</v>
      </c>
      <c r="E18" s="4">
        <f>1/5</f>
        <v>0.2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6</v>
      </c>
      <c r="C19" s="6">
        <v>0.67</v>
      </c>
      <c r="D19" s="6">
        <f>3/6</f>
        <v>0.5</v>
      </c>
      <c r="E19" s="6"/>
      <c r="F19" s="6"/>
      <c r="G19" s="6"/>
      <c r="H19" s="6"/>
      <c r="I19" s="5"/>
      <c r="J19" s="5"/>
      <c r="K19" s="5"/>
      <c r="L19" s="5"/>
      <c r="M19" s="5"/>
      <c r="N19" s="5"/>
    </row>
    <row r="20" spans="1:14" x14ac:dyDescent="0.25">
      <c r="A20" s="1">
        <v>2023</v>
      </c>
      <c r="B20" s="1">
        <v>6</v>
      </c>
      <c r="C20" s="6">
        <f>6/6</f>
        <v>1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5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C2AB-2515-4745-81F9-D4CB025B6A7F}">
  <dimension ref="A1:N21"/>
  <sheetViews>
    <sheetView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3</v>
      </c>
      <c r="C2" s="4">
        <v>0</v>
      </c>
      <c r="D2" s="4">
        <v>0.33</v>
      </c>
      <c r="E2" s="4">
        <v>1</v>
      </c>
      <c r="F2" s="4">
        <v>1</v>
      </c>
      <c r="G2" s="4">
        <v>1</v>
      </c>
      <c r="H2" s="4">
        <v>1</v>
      </c>
      <c r="I2" s="4">
        <v>0</v>
      </c>
      <c r="J2" s="4">
        <v>0.33</v>
      </c>
      <c r="K2" s="4">
        <v>1</v>
      </c>
      <c r="L2" s="4">
        <v>1</v>
      </c>
      <c r="M2" s="4">
        <v>1</v>
      </c>
      <c r="N2" s="4">
        <v>1</v>
      </c>
    </row>
    <row r="3" spans="1:14" x14ac:dyDescent="0.25">
      <c r="A3" s="1">
        <v>2017</v>
      </c>
      <c r="B3" s="1">
        <v>4</v>
      </c>
      <c r="C3" s="4">
        <v>0</v>
      </c>
      <c r="D3" s="4">
        <v>0.5</v>
      </c>
      <c r="E3" s="4">
        <v>0.75</v>
      </c>
      <c r="F3" s="4">
        <v>0.75</v>
      </c>
      <c r="G3" s="4">
        <v>0.75</v>
      </c>
      <c r="H3" s="4">
        <v>0.75</v>
      </c>
      <c r="I3" s="4">
        <v>0</v>
      </c>
      <c r="J3" s="4">
        <v>0.5</v>
      </c>
      <c r="K3" s="4">
        <v>0.75</v>
      </c>
      <c r="L3" s="4">
        <v>0.75</v>
      </c>
      <c r="M3" s="4">
        <v>0.75</v>
      </c>
      <c r="N3" s="4">
        <v>0.75</v>
      </c>
    </row>
    <row r="4" spans="1:14" x14ac:dyDescent="0.25">
      <c r="A4" s="1">
        <v>2018</v>
      </c>
      <c r="B4" s="1">
        <v>5</v>
      </c>
      <c r="C4" s="4">
        <v>0</v>
      </c>
      <c r="D4" s="4">
        <v>0.8</v>
      </c>
      <c r="E4" s="4">
        <v>0.8</v>
      </c>
      <c r="F4" s="4">
        <v>0.8</v>
      </c>
      <c r="G4" s="4">
        <v>0.8</v>
      </c>
      <c r="H4" s="4">
        <f>4/5</f>
        <v>0.8</v>
      </c>
      <c r="I4" s="4">
        <v>0</v>
      </c>
      <c r="J4" s="4">
        <v>0.8</v>
      </c>
      <c r="K4" s="4">
        <v>0.8</v>
      </c>
      <c r="L4" s="4">
        <v>0.8</v>
      </c>
      <c r="M4" s="4">
        <v>0.8</v>
      </c>
      <c r="N4" s="4">
        <f>4/5</f>
        <v>0.8</v>
      </c>
    </row>
    <row r="5" spans="1:14" x14ac:dyDescent="0.25">
      <c r="A5" s="1">
        <v>2019</v>
      </c>
      <c r="B5" s="1">
        <v>4</v>
      </c>
      <c r="C5" s="4">
        <v>0</v>
      </c>
      <c r="D5" s="4">
        <v>0.5</v>
      </c>
      <c r="E5" s="4">
        <v>0.5</v>
      </c>
      <c r="F5" s="4">
        <f>2/4</f>
        <v>0.5</v>
      </c>
      <c r="G5" s="4">
        <f>2/4</f>
        <v>0.5</v>
      </c>
      <c r="H5" s="4"/>
      <c r="I5" s="4">
        <v>0</v>
      </c>
      <c r="J5" s="4">
        <v>0.5</v>
      </c>
      <c r="K5" s="4">
        <v>0.5</v>
      </c>
      <c r="L5" s="4">
        <v>0.67</v>
      </c>
      <c r="M5" s="4">
        <f>4/4</f>
        <v>1</v>
      </c>
      <c r="N5" s="4"/>
    </row>
    <row r="6" spans="1:14" x14ac:dyDescent="0.25">
      <c r="A6" s="1">
        <v>2020</v>
      </c>
      <c r="B6" s="1">
        <v>4</v>
      </c>
      <c r="C6" s="4">
        <v>0</v>
      </c>
      <c r="D6" s="4">
        <v>0.25</v>
      </c>
      <c r="E6" s="4">
        <v>0.25</v>
      </c>
      <c r="F6" s="4">
        <f>1/4</f>
        <v>0.25</v>
      </c>
      <c r="G6" s="4"/>
      <c r="H6" s="4"/>
      <c r="I6" s="4">
        <v>0</v>
      </c>
      <c r="J6" s="4">
        <v>0.25</v>
      </c>
      <c r="K6" s="4">
        <v>0.25</v>
      </c>
      <c r="L6" s="4">
        <f>2/4</f>
        <v>0.5</v>
      </c>
      <c r="M6" s="4"/>
      <c r="N6" s="4"/>
    </row>
    <row r="7" spans="1:14" x14ac:dyDescent="0.25">
      <c r="A7" s="1">
        <v>2021</v>
      </c>
      <c r="B7" s="1">
        <v>1</v>
      </c>
      <c r="C7" s="4">
        <v>0</v>
      </c>
      <c r="D7" s="4">
        <v>0</v>
      </c>
      <c r="E7" s="4">
        <v>1</v>
      </c>
      <c r="F7" s="4"/>
      <c r="G7" s="4"/>
      <c r="H7" s="4"/>
      <c r="I7" s="4">
        <v>0</v>
      </c>
      <c r="J7" s="4">
        <v>0</v>
      </c>
      <c r="K7" s="4">
        <v>1</v>
      </c>
      <c r="L7" s="4"/>
      <c r="M7" s="4"/>
      <c r="N7" s="4"/>
    </row>
    <row r="8" spans="1:14" x14ac:dyDescent="0.25">
      <c r="A8" s="1">
        <v>2022</v>
      </c>
      <c r="B8" s="1">
        <v>7</v>
      </c>
      <c r="C8" s="6">
        <v>0</v>
      </c>
      <c r="D8" s="6">
        <f>5/7</f>
        <v>0.7142857142857143</v>
      </c>
      <c r="E8" s="6"/>
      <c r="F8" s="6"/>
      <c r="G8" s="6"/>
      <c r="H8" s="6"/>
      <c r="I8" s="6">
        <v>0</v>
      </c>
      <c r="J8" s="6">
        <f>5/7</f>
        <v>0.7142857142857143</v>
      </c>
      <c r="K8" s="6"/>
      <c r="L8" s="6"/>
      <c r="M8" s="6"/>
      <c r="N8" s="6"/>
    </row>
    <row r="9" spans="1:14" x14ac:dyDescent="0.25">
      <c r="A9" s="1">
        <v>2023</v>
      </c>
      <c r="B9" s="1">
        <v>6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0" x14ac:dyDescent="0.25">
      <c r="A12" s="1" t="s">
        <v>106</v>
      </c>
      <c r="B12" s="2" t="s">
        <v>127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9" t="s">
        <v>125</v>
      </c>
      <c r="I12" s="5"/>
      <c r="J12" s="5"/>
      <c r="K12" s="5"/>
      <c r="L12" s="5"/>
      <c r="M12" s="5"/>
      <c r="N12" s="5"/>
    </row>
    <row r="13" spans="1:14" x14ac:dyDescent="0.25">
      <c r="A13" s="1">
        <v>2016</v>
      </c>
      <c r="B13" s="1">
        <v>3</v>
      </c>
      <c r="C13" s="4">
        <v>0.67</v>
      </c>
      <c r="D13" s="4">
        <v>1</v>
      </c>
      <c r="E13" s="4">
        <v>0</v>
      </c>
      <c r="F13" s="4">
        <v>0.33</v>
      </c>
      <c r="G13" s="4">
        <v>0</v>
      </c>
      <c r="H13" s="4">
        <v>0</v>
      </c>
      <c r="I13" s="5"/>
      <c r="J13" s="5"/>
      <c r="K13" s="5"/>
      <c r="L13" s="5"/>
      <c r="M13" s="5"/>
      <c r="N13" s="5"/>
    </row>
    <row r="14" spans="1:14" x14ac:dyDescent="0.25">
      <c r="A14" s="1">
        <v>2017</v>
      </c>
      <c r="B14" s="1">
        <v>4</v>
      </c>
      <c r="C14" s="4">
        <v>0.75</v>
      </c>
      <c r="D14" s="4">
        <v>0.25</v>
      </c>
      <c r="E14" s="4">
        <v>0</v>
      </c>
      <c r="F14" s="4">
        <v>0</v>
      </c>
      <c r="G14" s="4">
        <v>0</v>
      </c>
      <c r="H14" s="4">
        <v>0</v>
      </c>
      <c r="I14" s="5"/>
      <c r="J14" s="5"/>
      <c r="K14" s="5"/>
      <c r="L14" s="5"/>
      <c r="M14" s="5"/>
      <c r="N14" s="5"/>
    </row>
    <row r="15" spans="1:14" x14ac:dyDescent="0.25">
      <c r="A15" s="1">
        <v>2018</v>
      </c>
      <c r="B15" s="1">
        <v>6</v>
      </c>
      <c r="C15" s="4">
        <v>0.83</v>
      </c>
      <c r="D15" s="4">
        <v>0.17</v>
      </c>
      <c r="E15" s="4">
        <v>0</v>
      </c>
      <c r="F15" s="4">
        <v>0</v>
      </c>
      <c r="G15" s="4">
        <v>0.17</v>
      </c>
      <c r="H15" s="4">
        <f>1/6</f>
        <v>0.16666666666666666</v>
      </c>
      <c r="I15" s="5"/>
      <c r="J15" s="5"/>
      <c r="K15" s="5"/>
      <c r="L15" s="5"/>
      <c r="M15" s="5"/>
      <c r="N15" s="5"/>
    </row>
    <row r="16" spans="1:14" x14ac:dyDescent="0.25">
      <c r="A16" s="1">
        <v>2019</v>
      </c>
      <c r="B16" s="1">
        <v>6</v>
      </c>
      <c r="C16" s="4">
        <v>0.83</v>
      </c>
      <c r="D16" s="4">
        <v>0.83</v>
      </c>
      <c r="E16" s="4">
        <v>0.67</v>
      </c>
      <c r="F16" s="4">
        <v>0.5</v>
      </c>
      <c r="G16" s="4">
        <v>0</v>
      </c>
      <c r="H16" s="4"/>
      <c r="I16" s="5"/>
      <c r="J16" s="5"/>
      <c r="K16" s="5"/>
      <c r="L16" s="5"/>
      <c r="M16" s="5"/>
      <c r="N16" s="5"/>
    </row>
    <row r="17" spans="1:14" x14ac:dyDescent="0.25">
      <c r="A17" s="1">
        <v>2020</v>
      </c>
      <c r="B17" s="1">
        <v>4</v>
      </c>
      <c r="C17" s="4">
        <v>0.5</v>
      </c>
      <c r="D17" s="4">
        <v>0.5</v>
      </c>
      <c r="E17" s="4">
        <v>0.25</v>
      </c>
      <c r="F17" s="4">
        <v>0</v>
      </c>
      <c r="G17" s="4"/>
      <c r="H17" s="4"/>
      <c r="I17" s="5"/>
      <c r="J17" s="5"/>
      <c r="K17" s="5"/>
      <c r="L17" s="5"/>
      <c r="M17" s="5"/>
      <c r="N17" s="5"/>
    </row>
    <row r="18" spans="1:14" x14ac:dyDescent="0.25">
      <c r="A18" s="1">
        <v>2021</v>
      </c>
      <c r="B18" s="1">
        <v>1</v>
      </c>
      <c r="C18" s="4">
        <v>1</v>
      </c>
      <c r="D18" s="4">
        <v>1</v>
      </c>
      <c r="E18" s="4">
        <v>1</v>
      </c>
      <c r="F18" s="4"/>
      <c r="G18" s="4"/>
      <c r="H18" s="4"/>
      <c r="I18" s="5"/>
      <c r="J18" s="5"/>
      <c r="K18" s="5"/>
      <c r="L18" s="5"/>
      <c r="M18" s="5"/>
      <c r="N18" s="5"/>
    </row>
    <row r="19" spans="1:14" x14ac:dyDescent="0.25">
      <c r="A19" s="1">
        <v>2022</v>
      </c>
      <c r="B19" s="1">
        <v>7</v>
      </c>
      <c r="C19" s="6">
        <v>1</v>
      </c>
      <c r="D19" s="6">
        <f>3/7</f>
        <v>0.42857142857142855</v>
      </c>
      <c r="E19" s="6"/>
      <c r="F19" s="6"/>
      <c r="G19" s="6"/>
      <c r="H19" s="6"/>
    </row>
    <row r="20" spans="1:14" x14ac:dyDescent="0.25">
      <c r="A20" s="1">
        <v>2023</v>
      </c>
      <c r="B20" s="1">
        <v>6</v>
      </c>
      <c r="C20" s="6">
        <f>5/6</f>
        <v>0.83333333333333337</v>
      </c>
      <c r="D20" s="6"/>
      <c r="E20" s="6"/>
      <c r="F20" s="6"/>
      <c r="G20" s="6"/>
      <c r="H20" s="6"/>
    </row>
    <row r="21" spans="1:14" x14ac:dyDescent="0.25">
      <c r="A21" s="1">
        <v>2024</v>
      </c>
      <c r="B21" s="1">
        <v>3</v>
      </c>
      <c r="C21" s="6"/>
      <c r="D21" s="6"/>
      <c r="E21" s="6"/>
      <c r="F21" s="6"/>
      <c r="G21" s="6"/>
      <c r="H21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E78D-C848-4F51-B542-9B881B008B9F}">
  <dimension ref="A1:N32"/>
  <sheetViews>
    <sheetView zoomScale="96" zoomScaleNormal="96" workbookViewId="0"/>
  </sheetViews>
  <sheetFormatPr defaultRowHeight="15" x14ac:dyDescent="0.25"/>
  <cols>
    <col min="1" max="1" width="15.7109375" customWidth="1"/>
    <col min="2" max="14" width="15" customWidth="1"/>
  </cols>
  <sheetData>
    <row r="1" spans="1:14" ht="45" x14ac:dyDescent="0.25">
      <c r="A1" s="1" t="s">
        <v>106</v>
      </c>
      <c r="B1" s="2" t="s">
        <v>107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</row>
    <row r="2" spans="1:14" x14ac:dyDescent="0.25">
      <c r="A2" s="1">
        <v>2016</v>
      </c>
      <c r="B2" s="1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</row>
    <row r="3" spans="1:14" x14ac:dyDescent="0.25">
      <c r="A3" s="1">
        <v>2017</v>
      </c>
      <c r="B3" s="1">
        <v>2</v>
      </c>
      <c r="C3" s="4">
        <v>0</v>
      </c>
      <c r="D3" s="4">
        <v>0</v>
      </c>
      <c r="E3" s="4">
        <v>0</v>
      </c>
      <c r="F3" s="4">
        <v>0.5</v>
      </c>
      <c r="G3" s="4">
        <v>1</v>
      </c>
      <c r="H3" s="4">
        <v>1</v>
      </c>
      <c r="I3" s="4">
        <v>0</v>
      </c>
      <c r="J3" s="4">
        <v>0</v>
      </c>
      <c r="K3" s="4">
        <v>0</v>
      </c>
      <c r="L3" s="4">
        <v>0.5</v>
      </c>
      <c r="M3" s="4">
        <v>1</v>
      </c>
      <c r="N3" s="4">
        <v>1</v>
      </c>
    </row>
    <row r="4" spans="1:14" x14ac:dyDescent="0.25">
      <c r="A4" s="1">
        <v>2018</v>
      </c>
      <c r="B4" s="1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1</v>
      </c>
    </row>
    <row r="5" spans="1:14" x14ac:dyDescent="0.25">
      <c r="A5" s="1">
        <v>2019</v>
      </c>
      <c r="B5" s="1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/>
    </row>
    <row r="6" spans="1:14" x14ac:dyDescent="0.25">
      <c r="A6" s="1">
        <v>2020</v>
      </c>
      <c r="B6" s="1">
        <v>4</v>
      </c>
      <c r="C6" s="4">
        <v>0</v>
      </c>
      <c r="D6" s="4">
        <v>0</v>
      </c>
      <c r="E6" s="4">
        <v>0</v>
      </c>
      <c r="F6" s="4">
        <f>1/4</f>
        <v>0.25</v>
      </c>
      <c r="G6" s="4"/>
      <c r="H6" s="4"/>
      <c r="I6" s="4">
        <v>0</v>
      </c>
      <c r="J6" s="4">
        <v>0</v>
      </c>
      <c r="K6" s="4">
        <v>0</v>
      </c>
      <c r="L6" s="4">
        <f>1/4</f>
        <v>0.25</v>
      </c>
      <c r="M6" s="4"/>
      <c r="N6" s="4"/>
    </row>
    <row r="7" spans="1:14" x14ac:dyDescent="0.25">
      <c r="A7" s="1">
        <v>2021</v>
      </c>
      <c r="B7" s="1">
        <v>0</v>
      </c>
      <c r="C7" s="4">
        <v>0</v>
      </c>
      <c r="D7" s="4">
        <v>0</v>
      </c>
      <c r="E7" s="4">
        <v>0</v>
      </c>
      <c r="F7" s="4"/>
      <c r="G7" s="4"/>
      <c r="H7" s="4"/>
      <c r="I7" s="4">
        <v>0</v>
      </c>
      <c r="J7" s="4">
        <v>0</v>
      </c>
      <c r="K7" s="4">
        <v>0</v>
      </c>
      <c r="L7" s="4"/>
      <c r="M7" s="4"/>
      <c r="N7" s="4"/>
    </row>
    <row r="8" spans="1:14" x14ac:dyDescent="0.25">
      <c r="A8" s="1">
        <v>2022</v>
      </c>
      <c r="B8" s="1">
        <v>0</v>
      </c>
      <c r="C8" s="6">
        <v>0</v>
      </c>
      <c r="D8" s="6">
        <v>0</v>
      </c>
      <c r="E8" s="6"/>
      <c r="F8" s="6"/>
      <c r="G8" s="6"/>
      <c r="H8" s="6"/>
      <c r="I8" s="6">
        <v>0</v>
      </c>
      <c r="J8" s="6">
        <v>0</v>
      </c>
      <c r="K8" s="6"/>
      <c r="L8" s="6"/>
      <c r="M8" s="6"/>
      <c r="N8" s="6"/>
    </row>
    <row r="9" spans="1:14" x14ac:dyDescent="0.25">
      <c r="A9" s="1">
        <v>2023</v>
      </c>
      <c r="B9" s="1">
        <v>1</v>
      </c>
      <c r="C9" s="6">
        <v>0</v>
      </c>
      <c r="D9" s="6"/>
      <c r="E9" s="6"/>
      <c r="F9" s="6"/>
      <c r="G9" s="6"/>
      <c r="H9" s="6"/>
      <c r="I9" s="6">
        <v>0</v>
      </c>
      <c r="J9" s="6"/>
      <c r="K9" s="6"/>
      <c r="L9" s="6"/>
      <c r="M9" s="6"/>
      <c r="N9" s="6"/>
    </row>
    <row r="10" spans="1:14" s="8" customFormat="1" x14ac:dyDescent="0.25">
      <c r="A10" s="1">
        <v>2024</v>
      </c>
      <c r="B10" s="1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8" customFormat="1" x14ac:dyDescent="0.25">
      <c r="A11" s="1"/>
      <c r="B11" s="1"/>
    </row>
    <row r="12" spans="1:14" ht="30" x14ac:dyDescent="0.25">
      <c r="A12" s="1" t="s">
        <v>106</v>
      </c>
      <c r="B12" s="2" t="s">
        <v>107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125</v>
      </c>
    </row>
    <row r="13" spans="1:14" x14ac:dyDescent="0.25">
      <c r="A13" s="1">
        <v>2016</v>
      </c>
      <c r="B13" s="1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14" x14ac:dyDescent="0.25">
      <c r="A14" s="1">
        <v>2017</v>
      </c>
      <c r="B14" s="1">
        <v>2</v>
      </c>
      <c r="C14" s="4">
        <v>1</v>
      </c>
      <c r="D14" s="4">
        <v>1</v>
      </c>
      <c r="E14" s="4">
        <v>1</v>
      </c>
      <c r="F14" s="4">
        <v>1</v>
      </c>
      <c r="G14" s="4">
        <v>0</v>
      </c>
      <c r="H14" s="4">
        <v>0</v>
      </c>
    </row>
    <row r="15" spans="1:14" x14ac:dyDescent="0.25">
      <c r="A15" s="1">
        <v>2018</v>
      </c>
      <c r="B15" s="1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</row>
    <row r="16" spans="1:14" x14ac:dyDescent="0.25">
      <c r="A16" s="1">
        <v>2019</v>
      </c>
      <c r="B16" s="1">
        <v>1</v>
      </c>
      <c r="C16" s="4">
        <v>1</v>
      </c>
      <c r="D16" s="4">
        <v>1</v>
      </c>
      <c r="E16" s="4">
        <v>1</v>
      </c>
      <c r="F16" s="4">
        <v>1</v>
      </c>
      <c r="G16" s="4">
        <v>0</v>
      </c>
      <c r="H16" s="4"/>
    </row>
    <row r="17" spans="1:8" x14ac:dyDescent="0.25">
      <c r="A17" s="1">
        <v>2020</v>
      </c>
      <c r="B17" s="1">
        <v>4</v>
      </c>
      <c r="C17" s="4">
        <v>0.75</v>
      </c>
      <c r="D17" s="4">
        <v>0.75</v>
      </c>
      <c r="E17" s="4">
        <v>0.25</v>
      </c>
      <c r="F17" s="4">
        <v>0</v>
      </c>
      <c r="G17" s="4"/>
      <c r="H17" s="4"/>
    </row>
    <row r="18" spans="1:8" x14ac:dyDescent="0.25">
      <c r="A18" s="1">
        <v>2021</v>
      </c>
      <c r="B18" s="1">
        <v>0</v>
      </c>
      <c r="C18" s="4">
        <v>0</v>
      </c>
      <c r="D18" s="4">
        <v>0</v>
      </c>
      <c r="E18" s="4">
        <v>0</v>
      </c>
      <c r="F18" s="4"/>
      <c r="G18" s="4"/>
      <c r="H18" s="4"/>
    </row>
    <row r="19" spans="1:8" x14ac:dyDescent="0.25">
      <c r="A19" s="1">
        <v>2022</v>
      </c>
      <c r="B19" s="1">
        <v>0</v>
      </c>
      <c r="C19" s="6">
        <v>0</v>
      </c>
      <c r="D19" s="6">
        <v>0</v>
      </c>
      <c r="E19" s="6"/>
      <c r="F19" s="6"/>
      <c r="G19" s="6"/>
      <c r="H19" s="6"/>
    </row>
    <row r="20" spans="1:8" x14ac:dyDescent="0.25">
      <c r="A20" s="1">
        <v>2023</v>
      </c>
      <c r="B20" s="1">
        <v>1</v>
      </c>
      <c r="C20" s="4">
        <v>0</v>
      </c>
      <c r="D20" s="7"/>
      <c r="E20" s="7"/>
      <c r="F20" s="7"/>
      <c r="G20" s="7"/>
      <c r="H20" s="7"/>
    </row>
    <row r="21" spans="1:8" x14ac:dyDescent="0.25">
      <c r="A21" s="1">
        <v>2024</v>
      </c>
      <c r="B21" s="1">
        <v>1</v>
      </c>
      <c r="C21" s="7"/>
      <c r="D21" s="7"/>
      <c r="E21" s="7"/>
      <c r="F21" s="7"/>
      <c r="G21" s="7"/>
      <c r="H21" s="7"/>
    </row>
    <row r="22" spans="1:8" x14ac:dyDescent="0.25">
      <c r="C22" s="7"/>
      <c r="D22" s="7"/>
      <c r="E22" s="7"/>
      <c r="F22" s="7"/>
      <c r="G22" s="7"/>
      <c r="H22" s="7"/>
    </row>
    <row r="23" spans="1:8" x14ac:dyDescent="0.25">
      <c r="C23" s="7"/>
      <c r="D23" s="7"/>
      <c r="E23" s="7"/>
      <c r="F23" s="7"/>
      <c r="G23" s="7"/>
      <c r="H23" s="7"/>
    </row>
    <row r="24" spans="1:8" x14ac:dyDescent="0.25">
      <c r="C24" s="7"/>
      <c r="D24" s="7"/>
      <c r="E24" s="7"/>
      <c r="F24" s="7"/>
      <c r="G24" s="7"/>
      <c r="H24" s="7"/>
    </row>
    <row r="25" spans="1:8" x14ac:dyDescent="0.25">
      <c r="C25" s="7"/>
      <c r="D25" s="7"/>
      <c r="E25" s="7"/>
      <c r="F25" s="7"/>
      <c r="G25" s="7"/>
      <c r="H25" s="7"/>
    </row>
    <row r="26" spans="1:8" x14ac:dyDescent="0.25">
      <c r="C26" s="7"/>
      <c r="D26" s="7"/>
      <c r="E26" s="7"/>
      <c r="F26" s="7"/>
      <c r="G26" s="7"/>
      <c r="H26" s="7"/>
    </row>
    <row r="27" spans="1:8" x14ac:dyDescent="0.25">
      <c r="C27" s="7"/>
      <c r="D27" s="7"/>
      <c r="E27" s="7"/>
      <c r="F27" s="7"/>
      <c r="G27" s="7"/>
      <c r="H27" s="7"/>
    </row>
    <row r="28" spans="1:8" x14ac:dyDescent="0.25">
      <c r="C28" s="7"/>
      <c r="D28" s="7"/>
      <c r="E28" s="7"/>
      <c r="F28" s="7"/>
      <c r="G28" s="7"/>
      <c r="H28" s="7"/>
    </row>
    <row r="29" spans="1:8" x14ac:dyDescent="0.25">
      <c r="C29" s="7"/>
      <c r="D29" s="7"/>
      <c r="E29" s="7"/>
      <c r="F29" s="7"/>
      <c r="G29" s="7"/>
      <c r="H29" s="7"/>
    </row>
    <row r="30" spans="1:8" x14ac:dyDescent="0.25">
      <c r="C30" s="7"/>
      <c r="D30" s="7"/>
      <c r="E30" s="7"/>
      <c r="F30" s="7"/>
      <c r="G30" s="7"/>
      <c r="H30" s="7"/>
    </row>
    <row r="31" spans="1:8" x14ac:dyDescent="0.25">
      <c r="C31" s="7"/>
      <c r="D31" s="7"/>
      <c r="E31" s="7"/>
      <c r="F31" s="7"/>
      <c r="G31" s="7"/>
      <c r="H31" s="7"/>
    </row>
    <row r="32" spans="1:8" x14ac:dyDescent="0.25">
      <c r="C32" s="7"/>
      <c r="D32" s="7"/>
      <c r="E32" s="7"/>
      <c r="F32" s="7"/>
      <c r="G32" s="7"/>
      <c r="H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89</vt:i4>
      </vt:variant>
    </vt:vector>
  </HeadingPairs>
  <TitlesOfParts>
    <vt:vector size="89" baseType="lpstr">
      <vt:lpstr>Programs</vt:lpstr>
      <vt:lpstr>COMB</vt:lpstr>
      <vt:lpstr>ENGL</vt:lpstr>
      <vt:lpstr>ENLA</vt:lpstr>
      <vt:lpstr>ENME</vt:lpstr>
      <vt:lpstr>GRAD</vt:lpstr>
      <vt:lpstr>GSDA</vt:lpstr>
      <vt:lpstr>MAVA</vt:lpstr>
      <vt:lpstr>MTHR</vt:lpstr>
      <vt:lpstr>STAR</vt:lpstr>
      <vt:lpstr>ACTU</vt:lpstr>
      <vt:lpstr>ADMA</vt:lpstr>
      <vt:lpstr>MATH</vt:lpstr>
      <vt:lpstr>BIOB</vt:lpstr>
      <vt:lpstr>BIOM</vt:lpstr>
      <vt:lpstr>BIOO</vt:lpstr>
      <vt:lpstr>CHEM</vt:lpstr>
      <vt:lpstr>CHIT</vt:lpstr>
      <vt:lpstr>CHPT</vt:lpstr>
      <vt:lpstr>GEET</vt:lpstr>
      <vt:lpstr>GEPT</vt:lpstr>
      <vt:lpstr>NTBI</vt:lpstr>
      <vt:lpstr>NTES</vt:lpstr>
      <vt:lpstr>NTGE</vt:lpstr>
      <vt:lpstr>NTIS</vt:lpstr>
      <vt:lpstr>NTLS</vt:lpstr>
      <vt:lpstr>NTPS</vt:lpstr>
      <vt:lpstr>ADSS</vt:lpstr>
      <vt:lpstr>ATHY</vt:lpstr>
      <vt:lpstr>CRMN</vt:lpstr>
      <vt:lpstr>HIST</vt:lpstr>
      <vt:lpstr>POLS</vt:lpstr>
      <vt:lpstr>PPOT</vt:lpstr>
      <vt:lpstr>PSYC</vt:lpstr>
      <vt:lpstr>PSYN</vt:lpstr>
      <vt:lpstr>SOCI</vt:lpstr>
      <vt:lpstr>SSCI</vt:lpstr>
      <vt:lpstr>BSHS</vt:lpstr>
      <vt:lpstr>EXSC</vt:lpstr>
      <vt:lpstr>BINS</vt:lpstr>
      <vt:lpstr>BUAC</vt:lpstr>
      <vt:lpstr>BUHE</vt:lpstr>
      <vt:lpstr>BUIS</vt:lpstr>
      <vt:lpstr>BUMG</vt:lpstr>
      <vt:lpstr>BUMK</vt:lpstr>
      <vt:lpstr>IMAN</vt:lpstr>
      <vt:lpstr>SPMG</vt:lpstr>
      <vt:lpstr>ECSE</vt:lpstr>
      <vt:lpstr>EDEC</vt:lpstr>
      <vt:lpstr>EDPE</vt:lpstr>
      <vt:lpstr>EDPI</vt:lpstr>
      <vt:lpstr>EDIS</vt:lpstr>
      <vt:lpstr>EDST</vt:lpstr>
      <vt:lpstr>EMLM</vt:lpstr>
      <vt:lpstr>EMLS</vt:lpstr>
      <vt:lpstr>EMLT</vt:lpstr>
      <vt:lpstr>EMMS</vt:lpstr>
      <vt:lpstr>EMMT</vt:lpstr>
      <vt:lpstr>EMST</vt:lpstr>
      <vt:lpstr>ETCO</vt:lpstr>
      <vt:lpstr>ETEV</vt:lpstr>
      <vt:lpstr>ETGG</vt:lpstr>
      <vt:lpstr>ETPA</vt:lpstr>
      <vt:lpstr>ETCS</vt:lpstr>
      <vt:lpstr>ETPL</vt:lpstr>
      <vt:lpstr>BSNR</vt:lpstr>
      <vt:lpstr>BSNT</vt:lpstr>
      <vt:lpstr>BSOT</vt:lpstr>
      <vt:lpstr>NSCI</vt:lpstr>
      <vt:lpstr>NTSC</vt:lpstr>
      <vt:lpstr>DTHY</vt:lpstr>
      <vt:lpstr>HEAH</vt:lpstr>
      <vt:lpstr>MLTC</vt:lpstr>
      <vt:lpstr>RDLT</vt:lpstr>
      <vt:lpstr>RPTT</vt:lpstr>
      <vt:lpstr>ACCT</vt:lpstr>
      <vt:lpstr>BMGT</vt:lpstr>
      <vt:lpstr>BTEC</vt:lpstr>
      <vt:lpstr>INFT</vt:lpstr>
      <vt:lpstr>IS</vt:lpstr>
      <vt:lpstr>STEC</vt:lpstr>
      <vt:lpstr>BITE</vt:lpstr>
      <vt:lpstr>ETCA</vt:lpstr>
      <vt:lpstr>ETEM</vt:lpstr>
      <vt:lpstr>ETTS</vt:lpstr>
      <vt:lpstr>INMA</vt:lpstr>
      <vt:lpstr>ADNR</vt:lpstr>
      <vt:lpstr>OTAT</vt:lpstr>
      <vt:lpstr>PTAT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Crawford</dc:creator>
  <cp:lastModifiedBy>Matthew Crawford</cp:lastModifiedBy>
  <cp:lastPrinted>2022-12-09T20:11:07Z</cp:lastPrinted>
  <dcterms:created xsi:type="dcterms:W3CDTF">2022-12-07T18:49:54Z</dcterms:created>
  <dcterms:modified xsi:type="dcterms:W3CDTF">2025-04-24T19:20:25Z</dcterms:modified>
</cp:coreProperties>
</file>